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5315" windowHeight="6675" activeTab="1"/>
  </bookViews>
  <sheets>
    <sheet name="Додаток 1 Заходи" sheetId="2" r:id="rId1"/>
    <sheet name="Додаток 2 Показники" sheetId="1" r:id="rId2"/>
    <sheet name="2019 по КЕКВ" sheetId="3" state="hidden" r:id="rId3"/>
  </sheets>
  <definedNames>
    <definedName name="_xlnm.Print_Titles" localSheetId="2">'2019 по КЕКВ'!$5:$8</definedName>
    <definedName name="_xlnm.Print_Titles" localSheetId="0">'Додаток 1 Заходи'!$5:$8</definedName>
    <definedName name="_xlnm.Print_Area" localSheetId="2">'2019 по КЕКВ'!$A$1:$L$28</definedName>
    <definedName name="_xlnm.Print_Area" localSheetId="0">'Додаток 1 Заходи'!$A$1:$L$27</definedName>
    <definedName name="_xlnm.Print_Area" localSheetId="1">'Додаток 2 Показники'!$A$1:$I$81</definedName>
  </definedNames>
  <calcPr calcId="145621" refMode="R1C1"/>
</workbook>
</file>

<file path=xl/calcChain.xml><?xml version="1.0" encoding="utf-8"?>
<calcChain xmlns="http://schemas.openxmlformats.org/spreadsheetml/2006/main">
  <c r="F24" i="2" l="1"/>
  <c r="G16" i="2" l="1"/>
  <c r="H10" i="2"/>
  <c r="I10" i="2"/>
  <c r="J10" i="2"/>
  <c r="K10" i="2"/>
  <c r="E80" i="1" l="1"/>
  <c r="E85" i="1" l="1"/>
  <c r="G11" i="2" s="1"/>
  <c r="E86" i="1"/>
  <c r="G12" i="2" s="1"/>
  <c r="E84" i="1"/>
  <c r="G10" i="2" s="1"/>
  <c r="G100" i="1"/>
  <c r="F100" i="1"/>
  <c r="E98" i="1"/>
  <c r="G17" i="2" s="1"/>
  <c r="E97" i="1"/>
  <c r="E96" i="1"/>
  <c r="G20" i="2" s="1"/>
  <c r="E95" i="1"/>
  <c r="E94" i="1"/>
  <c r="G21" i="2" s="1"/>
  <c r="E91" i="1"/>
  <c r="E90" i="1"/>
  <c r="G19" i="2" s="1"/>
  <c r="E24" i="1"/>
  <c r="H100" i="1" l="1"/>
  <c r="I16" i="2"/>
  <c r="H16" i="2"/>
  <c r="G64" i="1"/>
  <c r="F53" i="1"/>
  <c r="G53" i="1"/>
  <c r="H53" i="1"/>
  <c r="I53" i="1"/>
  <c r="E53" i="1"/>
  <c r="E93" i="1" s="1"/>
  <c r="F80" i="1"/>
  <c r="G18" i="2" l="1"/>
  <c r="E60" i="1"/>
  <c r="I100" i="1"/>
  <c r="J16" i="2"/>
  <c r="F76" i="1"/>
  <c r="F98" i="1" s="1"/>
  <c r="H17" i="2" s="1"/>
  <c r="F75" i="1"/>
  <c r="G75" i="1" s="1"/>
  <c r="I96" i="1"/>
  <c r="H96" i="1"/>
  <c r="G96" i="1"/>
  <c r="F96" i="1"/>
  <c r="E92" i="1"/>
  <c r="G23" i="2" s="1"/>
  <c r="I91" i="1"/>
  <c r="H91" i="1"/>
  <c r="G91" i="1"/>
  <c r="F91" i="1"/>
  <c r="I90" i="1"/>
  <c r="K19" i="2" s="1"/>
  <c r="H90" i="1"/>
  <c r="J19" i="2" s="1"/>
  <c r="G90" i="1"/>
  <c r="I19" i="2" s="1"/>
  <c r="F90" i="1"/>
  <c r="H19" i="2" s="1"/>
  <c r="F19" i="2" s="1"/>
  <c r="F72" i="1"/>
  <c r="F68" i="1"/>
  <c r="F95" i="1" s="1"/>
  <c r="F65" i="1"/>
  <c r="G65" i="1" s="1"/>
  <c r="G94" i="1"/>
  <c r="F94" i="1"/>
  <c r="G88" i="1"/>
  <c r="I14" i="2" s="1"/>
  <c r="F88" i="1"/>
  <c r="H14" i="2" s="1"/>
  <c r="E87" i="1"/>
  <c r="G13" i="2" s="1"/>
  <c r="G27" i="2" s="1"/>
  <c r="E88" i="1"/>
  <c r="G14" i="2" s="1"/>
  <c r="F86" i="1"/>
  <c r="H12" i="2" s="1"/>
  <c r="G86" i="1"/>
  <c r="I12" i="2" s="1"/>
  <c r="H86" i="1"/>
  <c r="J12" i="2" s="1"/>
  <c r="I86" i="1"/>
  <c r="K12" i="2" s="1"/>
  <c r="E83" i="1"/>
  <c r="F73" i="1"/>
  <c r="F93" i="1" s="1"/>
  <c r="F63" i="1"/>
  <c r="E78" i="1"/>
  <c r="F78" i="1"/>
  <c r="G78" i="1"/>
  <c r="I24" i="1"/>
  <c r="F24" i="1"/>
  <c r="G24" i="1"/>
  <c r="H24" i="1"/>
  <c r="H18" i="2" l="1"/>
  <c r="F60" i="1"/>
  <c r="H21" i="2"/>
  <c r="K16" i="2"/>
  <c r="E89" i="1"/>
  <c r="E99" i="1" s="1"/>
  <c r="E102" i="1" s="1"/>
  <c r="E103" i="1" s="1"/>
  <c r="G63" i="1"/>
  <c r="F85" i="1"/>
  <c r="H11" i="2" s="1"/>
  <c r="G80" i="1"/>
  <c r="H78" i="1"/>
  <c r="F92" i="1"/>
  <c r="H23" i="2" s="1"/>
  <c r="F87" i="1"/>
  <c r="H13" i="2" s="1"/>
  <c r="G76" i="1"/>
  <c r="H75" i="1"/>
  <c r="G97" i="1"/>
  <c r="I20" i="2" s="1"/>
  <c r="F97" i="1"/>
  <c r="H20" i="2" s="1"/>
  <c r="H65" i="1"/>
  <c r="H87" i="1" s="1"/>
  <c r="J13" i="2" s="1"/>
  <c r="G87" i="1"/>
  <c r="I13" i="2" s="1"/>
  <c r="G73" i="1"/>
  <c r="G93" i="1" s="1"/>
  <c r="G68" i="1"/>
  <c r="G72" i="1"/>
  <c r="H88" i="1"/>
  <c r="J14" i="2" s="1"/>
  <c r="F14" i="2" s="1"/>
  <c r="I88" i="1"/>
  <c r="K14" i="2" s="1"/>
  <c r="H94" i="1"/>
  <c r="I94" i="1"/>
  <c r="I18" i="2" l="1"/>
  <c r="F89" i="1"/>
  <c r="G92" i="1"/>
  <c r="I23" i="2" s="1"/>
  <c r="H63" i="1"/>
  <c r="G85" i="1"/>
  <c r="J31" i="1"/>
  <c r="I80" i="1" s="1"/>
  <c r="H80" i="1"/>
  <c r="I78" i="1"/>
  <c r="F83" i="1"/>
  <c r="I65" i="1"/>
  <c r="I87" i="1" s="1"/>
  <c r="K13" i="2" s="1"/>
  <c r="H76" i="1"/>
  <c r="G98" i="1"/>
  <c r="I17" i="2" s="1"/>
  <c r="I75" i="1"/>
  <c r="I97" i="1" s="1"/>
  <c r="K20" i="2" s="1"/>
  <c r="H97" i="1"/>
  <c r="J20" i="2" s="1"/>
  <c r="F20" i="2" s="1"/>
  <c r="H72" i="1"/>
  <c r="H68" i="1"/>
  <c r="G95" i="1"/>
  <c r="I21" i="2" s="1"/>
  <c r="H73" i="1"/>
  <c r="G60" i="1" l="1"/>
  <c r="F99" i="1"/>
  <c r="F102" i="1" s="1"/>
  <c r="G83" i="1"/>
  <c r="I11" i="2"/>
  <c r="G89" i="1"/>
  <c r="G99" i="1" s="1"/>
  <c r="G102" i="1" s="1"/>
  <c r="H92" i="1"/>
  <c r="J23" i="2" s="1"/>
  <c r="I63" i="1"/>
  <c r="I85" i="1" s="1"/>
  <c r="K11" i="2" s="1"/>
  <c r="H85" i="1"/>
  <c r="I83" i="1"/>
  <c r="H98" i="1"/>
  <c r="J17" i="2" s="1"/>
  <c r="I76" i="1"/>
  <c r="I98" i="1" s="1"/>
  <c r="K17" i="2" s="1"/>
  <c r="I73" i="1"/>
  <c r="I93" i="1" s="1"/>
  <c r="H93" i="1"/>
  <c r="H95" i="1"/>
  <c r="J21" i="2" s="1"/>
  <c r="I68" i="1"/>
  <c r="I95" i="1" s="1"/>
  <c r="K21" i="2" s="1"/>
  <c r="I72" i="1"/>
  <c r="K18" i="2" l="1"/>
  <c r="I60" i="1"/>
  <c r="J18" i="2"/>
  <c r="H60" i="1"/>
  <c r="H83" i="1"/>
  <c r="J11" i="2"/>
  <c r="H89" i="1"/>
  <c r="H99" i="1" s="1"/>
  <c r="H102" i="1" s="1"/>
  <c r="I92" i="1"/>
  <c r="K23" i="2" s="1"/>
  <c r="M33" i="3"/>
  <c r="J12" i="3"/>
  <c r="F27" i="3"/>
  <c r="F25" i="3"/>
  <c r="F23" i="3"/>
  <c r="F18" i="3"/>
  <c r="F17" i="3"/>
  <c r="F13" i="3"/>
  <c r="I11" i="3"/>
  <c r="G11" i="3"/>
  <c r="I10" i="3"/>
  <c r="G10" i="3"/>
  <c r="I89" i="1" l="1"/>
  <c r="I99" i="1" s="1"/>
  <c r="I102" i="1" s="1"/>
  <c r="I12" i="3"/>
  <c r="F26" i="2"/>
  <c r="F33" i="1" l="1"/>
  <c r="F79" i="1" s="1"/>
  <c r="G33" i="1"/>
  <c r="G79" i="1" s="1"/>
  <c r="H33" i="1"/>
  <c r="H79" i="1" s="1"/>
  <c r="I33" i="1"/>
  <c r="I79" i="1" s="1"/>
  <c r="E33" i="1"/>
  <c r="E79" i="1" s="1"/>
  <c r="H12" i="3"/>
  <c r="F17" i="2"/>
  <c r="F16" i="2"/>
  <c r="F13" i="2"/>
  <c r="F21" i="2" l="1"/>
  <c r="H20" i="3"/>
  <c r="J20" i="3"/>
  <c r="G20" i="3"/>
  <c r="I20" i="3"/>
  <c r="H19" i="3"/>
  <c r="J19" i="3"/>
  <c r="M30" i="3" s="1"/>
  <c r="G19" i="3"/>
  <c r="I19" i="3"/>
  <c r="J15" i="3" l="1"/>
  <c r="M31" i="3" s="1"/>
  <c r="F18" i="2"/>
  <c r="H11" i="3"/>
  <c r="G12" i="3"/>
  <c r="F12" i="2"/>
  <c r="H15" i="3"/>
  <c r="F19" i="3"/>
  <c r="F20" i="3"/>
  <c r="H22" i="3"/>
  <c r="J10" i="3"/>
  <c r="G22" i="3"/>
  <c r="J11" i="3"/>
  <c r="H10" i="3"/>
  <c r="G15" i="3"/>
  <c r="I15" i="3"/>
  <c r="F10" i="2" l="1"/>
  <c r="F11" i="2"/>
  <c r="H27" i="2"/>
  <c r="F103" i="1" s="1"/>
  <c r="J22" i="3"/>
  <c r="J28" i="3" s="1"/>
  <c r="H28" i="3"/>
  <c r="F10" i="3"/>
  <c r="F11" i="3"/>
  <c r="F15" i="3"/>
  <c r="F12" i="3"/>
  <c r="G28" i="3"/>
  <c r="K27" i="2" l="1"/>
  <c r="I103" i="1" s="1"/>
  <c r="J27" i="2"/>
  <c r="H103" i="1" s="1"/>
  <c r="I22" i="3"/>
  <c r="M32" i="3"/>
  <c r="M34" i="3" s="1"/>
  <c r="F23" i="2"/>
  <c r="I27" i="2"/>
  <c r="G103" i="1" s="1"/>
  <c r="F27" i="2" l="1"/>
  <c r="I28" i="3"/>
  <c r="F22" i="3"/>
  <c r="F28" i="3" s="1"/>
</calcChain>
</file>

<file path=xl/sharedStrings.xml><?xml version="1.0" encoding="utf-8"?>
<sst xmlns="http://schemas.openxmlformats.org/spreadsheetml/2006/main" count="339" uniqueCount="152">
  <si>
    <t>Найменування показника</t>
  </si>
  <si>
    <t>Одиниці виміру</t>
  </si>
  <si>
    <t>2016 рік</t>
  </si>
  <si>
    <t>2017 рік</t>
  </si>
  <si>
    <t>2018 рік</t>
  </si>
  <si>
    <t>2019 рік</t>
  </si>
  <si>
    <t>Показник затрат</t>
  </si>
  <si>
    <t>чол.</t>
  </si>
  <si>
    <t>шт.</t>
  </si>
  <si>
    <t xml:space="preserve">Кількість безпритульних тварин, які знаходяться на вулицях міста </t>
  </si>
  <si>
    <t>осіб</t>
  </si>
  <si>
    <t>Кількість трупів тварин, що підібрано по місту за рік</t>
  </si>
  <si>
    <t>Кількість відловлених безпритульних тварин по місту, в тому числі:</t>
  </si>
  <si>
    <t>Природнє поновлення кількості безпритульних тварин</t>
  </si>
  <si>
    <t>Середньоденна кількість викликів на відлов тварин, виконуваних працівниками КП «ЧСЧ»</t>
  </si>
  <si>
    <t>Показник ефективності</t>
  </si>
  <si>
    <t>Середньоденні витрати на утримання 1 тварини в притулку</t>
  </si>
  <si>
    <t>Показник якості</t>
  </si>
  <si>
    <t>%</t>
  </si>
  <si>
    <t>№ з/п</t>
  </si>
  <si>
    <t>стерилізованих та випущених безпечних тварин в зону попереднього вилову</t>
  </si>
  <si>
    <t>приспаних тварин через хвороби, травми та ін.</t>
  </si>
  <si>
    <t>природна смертність тварин на притулку</t>
  </si>
  <si>
    <t>виданих з притулку тварин мешканцям міста для подальшого їх утримання</t>
  </si>
  <si>
    <t xml:space="preserve">середня кількість утримуваних безпритульних тварин на притулку </t>
  </si>
  <si>
    <t>Кількість тварин, які можуть утримуватися у притулку</t>
  </si>
  <si>
    <t>ос.</t>
  </si>
  <si>
    <t>кг</t>
  </si>
  <si>
    <t>Мінімально необхідна кількість корму для однієї тварини на добу</t>
  </si>
  <si>
    <t>№,    з/п</t>
  </si>
  <si>
    <t>Назва напряму діяльності щодо реалізації завдань програми</t>
  </si>
  <si>
    <t>Перелік заходів програми</t>
  </si>
  <si>
    <t>Очікуваний результат</t>
  </si>
  <si>
    <t>рік</t>
  </si>
  <si>
    <t>Регулювання чисельності безпритульних тварин</t>
  </si>
  <si>
    <t>-</t>
  </si>
  <si>
    <t>Матеріально-технічне забезпечення служби вилову тварин</t>
  </si>
  <si>
    <t>Придбання рушниць для відлову тварин</t>
  </si>
  <si>
    <t>Придбання петель для відлову та утримання тварин</t>
  </si>
  <si>
    <t>Зменшення чисельності безпритульних тварин. Запобігання розмноженню безпритульних тварин.</t>
  </si>
  <si>
    <t>Послуги зі стерилізації безпритульних тварин</t>
  </si>
  <si>
    <t xml:space="preserve">Забезпечення належного утримання безпритульних тварин, які постійно знаходяться на комунальному притулку </t>
  </si>
  <si>
    <t>Послуги з евтаназії (умертвіння) безпритульних тварин</t>
  </si>
  <si>
    <t>Збереження здоров’я населення, зменшення  рівня захворювання населення хворобами, спільними для людей і тварин</t>
  </si>
  <si>
    <t>Капітальний ремонт приміщення для утримання безпритульних тварин</t>
  </si>
  <si>
    <t>Запобігання захворюванням у безпритульних тварин та дотримання санітарних норм</t>
  </si>
  <si>
    <t>Відлов та транспортування безпритульних тварин</t>
  </si>
  <si>
    <t>Показник продукту</t>
  </si>
  <si>
    <t xml:space="preserve">Придбання кліток для утримання та перевезення тварин </t>
  </si>
  <si>
    <t>грн./ос.</t>
  </si>
  <si>
    <t>Результативні показники</t>
  </si>
  <si>
    <t>Придбання ветеринарних препаратів для лікування та зчеплення тварин</t>
  </si>
  <si>
    <t>Придбання корму для тварин</t>
  </si>
  <si>
    <t>Маркування/кліпсування тварин</t>
  </si>
  <si>
    <t>Поточний ремонт вольєрів</t>
  </si>
  <si>
    <t>Разом</t>
  </si>
  <si>
    <t>Орієнтовний обсяг фінансування, 
тис.грн.</t>
  </si>
  <si>
    <t>у т.ч. у розрізі років</t>
  </si>
  <si>
    <t>Кількість комунальних притулків для утримання тварин</t>
  </si>
  <si>
    <t>Кількість вольєрів для утримання тварин на території притулку</t>
  </si>
  <si>
    <t xml:space="preserve">Відсоток кількості тварин, що утримуються в притулку до загальної кількості безпритульних тварин у місті </t>
  </si>
  <si>
    <t>Відсоток кількості  виданих з притулку тварин мешканцям міста для подальшого утримання до загальної кількості відловлених тварин в місті</t>
  </si>
  <si>
    <t>Рівень зменшення кількості безпритульних тварин в місті в порівняні з минулим роком</t>
  </si>
  <si>
    <t>Відповідальний виконавець</t>
  </si>
  <si>
    <t>Департамент ЖКК, КП "ЧСЧ"</t>
  </si>
  <si>
    <t>Джерела фінансування</t>
  </si>
  <si>
    <t>Місцевий бюджет</t>
  </si>
  <si>
    <t>Закупівля спетранспорту, інвентарю, приладдя та устаткування для забезпечення вилову та транспортування тварин</t>
  </si>
  <si>
    <t>Додаток 1
до Програми поводження з
безпритульними тваринами в місті Черкаси</t>
  </si>
  <si>
    <t>ЗАХОДИ
Програми поводження з безпритульними тваринами у місті Черкаси на 2016-2020 роки</t>
  </si>
  <si>
    <t>Вирішення проблеми утримання безпритульних тварин</t>
  </si>
  <si>
    <t>Утримання безпритульних тварин, у т.ч. витрати на заробітну плату працівникам притулку</t>
  </si>
  <si>
    <t>Утримання та лікування безпритульних тварин, що знаходяться у комунальних притулках (харчування, прибирання, лікування)</t>
  </si>
  <si>
    <t xml:space="preserve">Поточний ремонт та придбання вольєрів для утримання безпритульних тварин </t>
  </si>
  <si>
    <t xml:space="preserve">Придбання вольєрів </t>
  </si>
  <si>
    <t>Капітальний ремонт приміщень</t>
  </si>
  <si>
    <t>КЕКВ</t>
  </si>
  <si>
    <t>-бензин</t>
  </si>
  <si>
    <t>2021 рік</t>
  </si>
  <si>
    <t>2022 рік</t>
  </si>
  <si>
    <t>2023 рік</t>
  </si>
  <si>
    <t>2024 рік</t>
  </si>
  <si>
    <t>2025 рік</t>
  </si>
  <si>
    <t>Чисельність працівників притулку, задіяних у відлові та утриманні тварин</t>
  </si>
  <si>
    <t>петлі для відлову тварин</t>
  </si>
  <si>
    <t>пара</t>
  </si>
  <si>
    <t>клітки для транспортування</t>
  </si>
  <si>
    <t xml:space="preserve">Потреба в оновленні засобів відлову та транспортування тварин </t>
  </si>
  <si>
    <t>захисні рукавиці</t>
  </si>
  <si>
    <t>мийка високого тиску</t>
  </si>
  <si>
    <t>лампа хірургічна</t>
  </si>
  <si>
    <t>інструмент для проведення операцій</t>
  </si>
  <si>
    <t>газова плита</t>
  </si>
  <si>
    <t>витяжка кухонна</t>
  </si>
  <si>
    <t>клейматор</t>
  </si>
  <si>
    <t>вольєри для утримання тварин</t>
  </si>
  <si>
    <t>ветеринарні препарати для лікування та зчеплення тварин</t>
  </si>
  <si>
    <t>комплект</t>
  </si>
  <si>
    <t>кліпси</t>
  </si>
  <si>
    <t>в асортименті</t>
  </si>
  <si>
    <t>харчування тварин (сухий корм, субпродукти мясні та крупи)</t>
  </si>
  <si>
    <t>Кількість тварин, які заплановано утримувати у притулку</t>
  </si>
  <si>
    <t>Засоби відлову та транспортування тварин, що заплановано придбати</t>
  </si>
  <si>
    <t>грн./шт.</t>
  </si>
  <si>
    <t>грн./кг</t>
  </si>
  <si>
    <t>Середня вартість засобів відлову та транспортування тварин</t>
  </si>
  <si>
    <t>захисних рукавиць</t>
  </si>
  <si>
    <t>клейматора</t>
  </si>
  <si>
    <t>газової плити</t>
  </si>
  <si>
    <t>витяжки кухонної</t>
  </si>
  <si>
    <t>вольєрів для утримання тварин</t>
  </si>
  <si>
    <t>на харчування тварин (сухий корм, субпродукти мясні та крупи)</t>
  </si>
  <si>
    <t>лампи хірургічної</t>
  </si>
  <si>
    <t>інструменту для проведення операцій</t>
  </si>
  <si>
    <t>ветеринарних препаратів для лікування та зчеплення тварин</t>
  </si>
  <si>
    <t>тис.грн./шт.</t>
  </si>
  <si>
    <t>тис.грн./пара</t>
  </si>
  <si>
    <t xml:space="preserve">ПОКАЗНИКИ
</t>
  </si>
  <si>
    <t>результативності Програми поводження з безпритульними тваринами в місті Черкаси на 2021-2025 роки</t>
  </si>
  <si>
    <t>автомобіль для проведення відлову та перевезення та перевезення тварин</t>
  </si>
  <si>
    <t>од.</t>
  </si>
  <si>
    <t>тис.грн./од.</t>
  </si>
  <si>
    <t>тис.грн./компл</t>
  </si>
  <si>
    <t>Засоби відлову та транспортування тварин</t>
  </si>
  <si>
    <t xml:space="preserve">Засоби для утримання, лікування та харчування тварин </t>
  </si>
  <si>
    <t>Заробітна плата</t>
  </si>
  <si>
    <t>капрем прим</t>
  </si>
  <si>
    <t xml:space="preserve">Потреба в оновленні засобів та матеріалів для утримання, лікування та харчування тварин </t>
  </si>
  <si>
    <t xml:space="preserve">Середня вартість засобів та матеріалів для  утримання, лікування та харчування тварин </t>
  </si>
  <si>
    <t>Придбання автомобіля для проведення відлову та перевезення тварин</t>
  </si>
  <si>
    <t>автомобіль для проведення відлову та перевезення тварин</t>
  </si>
  <si>
    <t>Придбання петель для відлову тварин</t>
  </si>
  <si>
    <t>Придбання захисних рукавиць</t>
  </si>
  <si>
    <t>Придбання кліток для транспортування</t>
  </si>
  <si>
    <t>Придбання мийки високого тиску</t>
  </si>
  <si>
    <t>Облаштування кухні притулку</t>
  </si>
  <si>
    <t>Капітальний ремонт будівлі під облаштування приміщення для утримання післяопераційних тварин</t>
  </si>
  <si>
    <t xml:space="preserve">Облаштування операційної зали </t>
  </si>
  <si>
    <t>Заробітна плата працівникам притулку</t>
  </si>
  <si>
    <t>пот рем вольєрів</t>
  </si>
  <si>
    <t>Вирішення проблеми утримання, лікування та харчування безпритульних тварин</t>
  </si>
  <si>
    <t>Кількість спеціально обладнаних автомобілів для перевезення безпритульних тварин на балансі підприємства</t>
  </si>
  <si>
    <t>ЗАХОДИ
Програми поводження з безпритульними тваринами у місті Черкаси на 2021-2025 роки</t>
  </si>
  <si>
    <t xml:space="preserve">Забезпечення належного утримання безпритульних тварин, які постійно знаходяться в комунальному притулку </t>
  </si>
  <si>
    <t>Додаток 2
до Програми поводження з
безпритульними тваринами в місті Черкаси</t>
  </si>
  <si>
    <t>Джерела інформації</t>
  </si>
  <si>
    <t>Облік балансоутримувача</t>
  </si>
  <si>
    <t>Дані балансоутримувача</t>
  </si>
  <si>
    <t>Рекомендації виробників</t>
  </si>
  <si>
    <t>Результати обстеження</t>
  </si>
  <si>
    <t>Розрахунок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</si>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</sst>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.00\ &quot;грн.&quot;_-;\-* #,##0.00\ &quot;грн.&quot;_-;_-* &quot;-&quot;??\ &quot;грн.&quot;_-;_-@_-"/>
    <numFmt numFmtId="166" formatCode="_-* #,##0.00_₴_-;\-* #,##0.00_₴_-;_-* &quot;-&quot;??_₴_-;_-@_-"/>
    <numFmt numFmtId="167" formatCode="0.0"/>
    <numFmt numFmtId="168" formatCode="#,##0.0"/>
    <numFmt numFmtId="169" formatCode="0_ ;\-0\ "/>
  </numFmts>
  <fonts count="2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Fill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8" fontId="10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4" fontId="2" fillId="0" borderId="5" xfId="7" applyFont="1" applyFill="1" applyBorder="1" applyAlignment="1">
      <alignment horizontal="center" vertical="center" wrapText="1"/>
    </xf>
    <xf numFmtId="164" fontId="13" fillId="0" borderId="5" xfId="7" applyFont="1" applyFill="1" applyBorder="1" applyAlignment="1">
      <alignment horizontal="center" vertical="center" wrapText="1"/>
    </xf>
    <xf numFmtId="164" fontId="3" fillId="0" borderId="5" xfId="7" applyFont="1" applyFill="1" applyBorder="1" applyAlignment="1">
      <alignment horizontal="center" vertical="center" wrapText="1"/>
    </xf>
    <xf numFmtId="164" fontId="2" fillId="0" borderId="5" xfId="7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0" borderId="0" xfId="0" applyFont="1" applyFill="1" applyAlignment="1">
      <alignment horizontal="left"/>
    </xf>
    <xf numFmtId="49" fontId="2" fillId="0" borderId="5" xfId="0" applyNumberFormat="1" applyFont="1" applyBorder="1" applyAlignment="1">
      <alignment vertical="center" wrapText="1"/>
    </xf>
    <xf numFmtId="164" fontId="14" fillId="0" borderId="0" xfId="7" applyFont="1"/>
    <xf numFmtId="169" fontId="2" fillId="2" borderId="5" xfId="7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1" fillId="2" borderId="5" xfId="0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0" fillId="2" borderId="0" xfId="0" applyFill="1"/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0" fillId="0" borderId="5" xfId="7" applyFont="1" applyFill="1" applyBorder="1" applyAlignment="1">
      <alignment horizontal="center" vertical="center" wrapText="1"/>
    </xf>
    <xf numFmtId="164" fontId="1" fillId="0" borderId="5" xfId="7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64" fontId="1" fillId="0" borderId="8" xfId="7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/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 indent="5"/>
    </xf>
    <xf numFmtId="0" fontId="19" fillId="3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67" fontId="19" fillId="0" borderId="5" xfId="0" applyNumberFormat="1" applyFont="1" applyFill="1" applyBorder="1" applyAlignment="1">
      <alignment horizontal="center" vertical="center" wrapText="1"/>
    </xf>
    <xf numFmtId="168" fontId="19" fillId="0" borderId="5" xfId="0" applyNumberFormat="1" applyFont="1" applyFill="1" applyBorder="1" applyAlignment="1">
      <alignment horizontal="center" vertical="center" wrapText="1"/>
    </xf>
    <xf numFmtId="168" fontId="19" fillId="0" borderId="6" xfId="0" applyNumberFormat="1" applyFont="1" applyFill="1" applyBorder="1" applyAlignment="1">
      <alignment horizontal="center" vertical="center" wrapText="1"/>
    </xf>
    <xf numFmtId="16" fontId="8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167" fontId="19" fillId="0" borderId="6" xfId="0" applyNumberFormat="1" applyFont="1" applyFill="1" applyBorder="1" applyAlignment="1">
      <alignment horizontal="center" vertical="center" wrapText="1"/>
    </xf>
    <xf numFmtId="16" fontId="8" fillId="0" borderId="7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10" fontId="19" fillId="0" borderId="8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vertical="center" wrapText="1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168" fontId="21" fillId="0" borderId="0" xfId="0" applyNumberFormat="1" applyFont="1" applyFill="1"/>
    <xf numFmtId="168" fontId="16" fillId="0" borderId="0" xfId="0" applyNumberFormat="1" applyFont="1" applyFill="1"/>
    <xf numFmtId="168" fontId="22" fillId="0" borderId="0" xfId="0" applyNumberFormat="1" applyFont="1" applyFill="1"/>
    <xf numFmtId="168" fontId="23" fillId="0" borderId="0" xfId="0" applyNumberFormat="1" applyFont="1" applyFill="1"/>
    <xf numFmtId="0" fontId="19" fillId="0" borderId="0" xfId="0" applyFont="1" applyFill="1" applyBorder="1" applyAlignment="1">
      <alignment horizontal="left" vertical="center" wrapText="1" indent="5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Excel Built-in Normal" xfId="1"/>
    <cellStyle name="Денежный 2" xfId="4"/>
    <cellStyle name="Обычный" xfId="0" builtinId="0"/>
    <cellStyle name="Обычный 2" xfId="2"/>
    <cellStyle name="Процентный 2" xfId="3"/>
    <cellStyle name="Финансовый" xfId="7" builtinId="3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C1" zoomScale="80" zoomScaleNormal="80" workbookViewId="0">
      <selection activeCell="C12" sqref="C12"/>
    </sheetView>
  </sheetViews>
  <sheetFormatPr defaultRowHeight="15" x14ac:dyDescent="0.25"/>
  <cols>
    <col min="1" max="1" width="4.28515625" customWidth="1"/>
    <col min="2" max="2" width="22.140625" style="3" customWidth="1"/>
    <col min="3" max="3" width="40.5703125" customWidth="1"/>
    <col min="4" max="5" width="12.42578125" customWidth="1"/>
    <col min="6" max="6" width="12.5703125" customWidth="1"/>
    <col min="7" max="7" width="10.42578125" bestFit="1" customWidth="1"/>
    <col min="12" max="12" width="27" customWidth="1"/>
  </cols>
  <sheetData>
    <row r="1" spans="1:20" ht="61.5" customHeight="1" x14ac:dyDescent="0.25">
      <c r="K1" s="121" t="s">
        <v>68</v>
      </c>
      <c r="L1" s="122"/>
    </row>
    <row r="2" spans="1:20" ht="14.45" x14ac:dyDescent="0.3">
      <c r="K2" s="21"/>
      <c r="L2" s="22"/>
    </row>
    <row r="3" spans="1:20" ht="41.25" customHeight="1" x14ac:dyDescent="0.25">
      <c r="B3" s="123" t="s">
        <v>142</v>
      </c>
      <c r="C3" s="124"/>
      <c r="D3" s="124"/>
      <c r="E3" s="124"/>
      <c r="F3" s="124"/>
      <c r="G3" s="124"/>
      <c r="H3" s="124"/>
      <c r="I3" s="124"/>
      <c r="J3" s="124"/>
      <c r="K3" s="124"/>
      <c r="L3" s="4"/>
    </row>
    <row r="5" spans="1:20" ht="15.75" x14ac:dyDescent="0.25">
      <c r="A5" s="116" t="s">
        <v>29</v>
      </c>
      <c r="B5" s="118" t="s">
        <v>30</v>
      </c>
      <c r="C5" s="118" t="s">
        <v>31</v>
      </c>
      <c r="D5" s="118" t="s">
        <v>63</v>
      </c>
      <c r="E5" s="118" t="s">
        <v>65</v>
      </c>
      <c r="F5" s="118" t="s">
        <v>56</v>
      </c>
      <c r="G5" s="125" t="s">
        <v>57</v>
      </c>
      <c r="H5" s="125"/>
      <c r="I5" s="125"/>
      <c r="J5" s="125"/>
      <c r="K5" s="125"/>
      <c r="L5" s="126" t="s">
        <v>32</v>
      </c>
      <c r="M5" s="96"/>
      <c r="N5" s="97"/>
      <c r="O5" s="97"/>
      <c r="P5" s="97"/>
      <c r="Q5" s="97"/>
      <c r="R5" s="97"/>
      <c r="S5" s="97"/>
      <c r="T5" s="2"/>
    </row>
    <row r="6" spans="1:20" x14ac:dyDescent="0.25">
      <c r="A6" s="117"/>
      <c r="B6" s="119"/>
      <c r="C6" s="119"/>
      <c r="D6" s="119"/>
      <c r="E6" s="119"/>
      <c r="F6" s="119"/>
      <c r="G6" s="100" t="s">
        <v>78</v>
      </c>
      <c r="H6" s="100" t="s">
        <v>79</v>
      </c>
      <c r="I6" s="100" t="s">
        <v>80</v>
      </c>
      <c r="J6" s="100" t="s">
        <v>81</v>
      </c>
      <c r="K6" s="100" t="s">
        <v>82</v>
      </c>
      <c r="L6" s="127"/>
      <c r="M6" s="96"/>
      <c r="N6" s="97"/>
      <c r="O6" s="97"/>
      <c r="P6" s="97"/>
      <c r="Q6" s="97"/>
      <c r="R6" s="97"/>
      <c r="S6" s="97"/>
      <c r="T6" s="112"/>
    </row>
    <row r="7" spans="1:20" x14ac:dyDescent="0.25">
      <c r="A7" s="117"/>
      <c r="B7" s="119"/>
      <c r="C7" s="119"/>
      <c r="D7" s="119"/>
      <c r="E7" s="119"/>
      <c r="F7" s="119"/>
      <c r="G7" s="100"/>
      <c r="H7" s="100"/>
      <c r="I7" s="100"/>
      <c r="J7" s="100" t="s">
        <v>33</v>
      </c>
      <c r="K7" s="100"/>
      <c r="L7" s="127"/>
      <c r="M7" s="96"/>
      <c r="N7" s="97"/>
      <c r="O7" s="97"/>
      <c r="P7" s="97"/>
      <c r="Q7" s="97"/>
      <c r="R7" s="97"/>
      <c r="S7" s="97"/>
      <c r="T7" s="112"/>
    </row>
    <row r="8" spans="1:20" s="46" customFormat="1" ht="10.15" x14ac:dyDescent="0.2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4">
        <v>12</v>
      </c>
      <c r="M8" s="113"/>
      <c r="N8" s="114"/>
      <c r="O8" s="114"/>
      <c r="P8" s="114"/>
      <c r="Q8" s="114"/>
      <c r="R8" s="114"/>
      <c r="S8" s="114"/>
      <c r="T8" s="45"/>
    </row>
    <row r="9" spans="1:20" s="46" customFormat="1" ht="11.25" customHeight="1" x14ac:dyDescent="0.2">
      <c r="A9" s="115">
        <v>1</v>
      </c>
      <c r="B9" s="100" t="s">
        <v>34</v>
      </c>
      <c r="C9" s="101" t="s">
        <v>67</v>
      </c>
      <c r="D9" s="102"/>
      <c r="E9" s="102"/>
      <c r="F9" s="102"/>
      <c r="G9" s="102"/>
      <c r="H9" s="102"/>
      <c r="I9" s="102"/>
      <c r="J9" s="102"/>
      <c r="K9" s="103"/>
      <c r="L9" s="44"/>
      <c r="M9" s="47"/>
      <c r="N9" s="45"/>
      <c r="O9" s="45"/>
      <c r="P9" s="45"/>
      <c r="Q9" s="45"/>
      <c r="R9" s="45"/>
      <c r="S9" s="45"/>
      <c r="T9" s="45"/>
    </row>
    <row r="10" spans="1:20" s="5" customFormat="1" ht="26.25" customHeight="1" x14ac:dyDescent="0.25">
      <c r="A10" s="115"/>
      <c r="B10" s="100"/>
      <c r="C10" s="43" t="s">
        <v>129</v>
      </c>
      <c r="D10" s="109" t="s">
        <v>64</v>
      </c>
      <c r="E10" s="109" t="s">
        <v>66</v>
      </c>
      <c r="F10" s="52">
        <f>SUM(G10:K10)</f>
        <v>410</v>
      </c>
      <c r="G10" s="17">
        <f>'Додаток 2 Показники'!E84/1000</f>
        <v>410</v>
      </c>
      <c r="H10" s="17">
        <f>'Додаток 2 Показники'!F84/1000</f>
        <v>0</v>
      </c>
      <c r="I10" s="17">
        <f>'Додаток 2 Показники'!G84/1000</f>
        <v>0</v>
      </c>
      <c r="J10" s="17">
        <f>'Додаток 2 Показники'!H84/1000</f>
        <v>0</v>
      </c>
      <c r="K10" s="17">
        <f>'Додаток 2 Показники'!I84/1000</f>
        <v>0</v>
      </c>
      <c r="L10" s="107" t="s">
        <v>36</v>
      </c>
      <c r="M10" s="98"/>
      <c r="N10" s="99"/>
      <c r="O10" s="99"/>
      <c r="P10" s="99"/>
      <c r="Q10" s="99"/>
      <c r="R10" s="99"/>
      <c r="S10" s="99"/>
      <c r="T10" s="48"/>
    </row>
    <row r="11" spans="1:20" s="5" customFormat="1" ht="15.75" x14ac:dyDescent="0.25">
      <c r="A11" s="115"/>
      <c r="B11" s="100"/>
      <c r="C11" s="43" t="s">
        <v>131</v>
      </c>
      <c r="D11" s="110"/>
      <c r="E11" s="110"/>
      <c r="F11" s="52">
        <f>SUM(G11:K11)</f>
        <v>21.39526</v>
      </c>
      <c r="G11" s="17">
        <f>'Додаток 2 Показники'!E85/1000</f>
        <v>10</v>
      </c>
      <c r="H11" s="17">
        <f>'Додаток 2 Показники'!F85/1000</f>
        <v>0</v>
      </c>
      <c r="I11" s="17">
        <f>'Додаток 2 Показники'!G85/1000</f>
        <v>11.39526</v>
      </c>
      <c r="J11" s="17">
        <f>'Додаток 2 Показники'!H85/1000</f>
        <v>0</v>
      </c>
      <c r="K11" s="17">
        <f>'Додаток 2 Показники'!I85/1000</f>
        <v>0</v>
      </c>
      <c r="L11" s="108"/>
      <c r="M11" s="98"/>
      <c r="N11" s="99"/>
      <c r="O11" s="99"/>
      <c r="P11" s="99"/>
      <c r="Q11" s="99"/>
      <c r="R11" s="99"/>
      <c r="S11" s="99"/>
      <c r="T11" s="48"/>
    </row>
    <row r="12" spans="1:20" s="5" customFormat="1" ht="15.75" x14ac:dyDescent="0.25">
      <c r="A12" s="115"/>
      <c r="B12" s="100"/>
      <c r="C12" s="43" t="s">
        <v>132</v>
      </c>
      <c r="D12" s="110"/>
      <c r="E12" s="110"/>
      <c r="F12" s="52">
        <f t="shared" ref="F12:F26" si="0">SUM(G12:K12)</f>
        <v>9.1999618000000005</v>
      </c>
      <c r="G12" s="17">
        <f>'Додаток 2 Показники'!E86/1000</f>
        <v>4.3</v>
      </c>
      <c r="H12" s="17">
        <f>'Додаток 2 Показники'!F86/1000</f>
        <v>0</v>
      </c>
      <c r="I12" s="17">
        <f>'Додаток 2 Показники'!G86/1000</f>
        <v>4.8999617999999998</v>
      </c>
      <c r="J12" s="17">
        <f>'Додаток 2 Показники'!H86/1000</f>
        <v>0</v>
      </c>
      <c r="K12" s="17">
        <f>'Додаток 2 Показники'!I86/1000</f>
        <v>0</v>
      </c>
      <c r="L12" s="108"/>
      <c r="M12" s="98"/>
      <c r="N12" s="99"/>
      <c r="O12" s="99"/>
      <c r="P12" s="99"/>
      <c r="Q12" s="99"/>
      <c r="R12" s="99"/>
      <c r="S12" s="99"/>
      <c r="T12" s="48"/>
    </row>
    <row r="13" spans="1:20" s="5" customFormat="1" ht="15.75" x14ac:dyDescent="0.25">
      <c r="A13" s="115"/>
      <c r="B13" s="100"/>
      <c r="C13" s="43" t="s">
        <v>133</v>
      </c>
      <c r="D13" s="110"/>
      <c r="E13" s="110"/>
      <c r="F13" s="52">
        <f t="shared" si="0"/>
        <v>85.085456998499978</v>
      </c>
      <c r="G13" s="17">
        <f>'Додаток 2 Показники'!E87/1000</f>
        <v>15</v>
      </c>
      <c r="H13" s="17">
        <f>'Додаток 2 Показники'!F87/1000</f>
        <v>16.094999999999999</v>
      </c>
      <c r="I13" s="17">
        <f>'Додаток 2 Показники'!G87/1000</f>
        <v>17.092890000000001</v>
      </c>
      <c r="J13" s="17">
        <f>'Додаток 2 Показники'!H87/1000</f>
        <v>17.998813169999998</v>
      </c>
      <c r="K13" s="17">
        <f>'Додаток 2 Показники'!I87/1000</f>
        <v>18.898753828499999</v>
      </c>
      <c r="L13" s="108"/>
      <c r="M13" s="98"/>
      <c r="N13" s="99"/>
      <c r="O13" s="99"/>
      <c r="P13" s="99"/>
      <c r="Q13" s="99"/>
      <c r="R13" s="99"/>
      <c r="S13" s="99"/>
      <c r="T13" s="48"/>
    </row>
    <row r="14" spans="1:20" s="5" customFormat="1" ht="15.75" x14ac:dyDescent="0.25">
      <c r="A14" s="115"/>
      <c r="B14" s="100"/>
      <c r="C14" s="43" t="s">
        <v>134</v>
      </c>
      <c r="D14" s="111"/>
      <c r="E14" s="111"/>
      <c r="F14" s="52">
        <f t="shared" si="0"/>
        <v>40</v>
      </c>
      <c r="G14" s="17">
        <f>'Додаток 2 Показники'!E88/1000</f>
        <v>40</v>
      </c>
      <c r="H14" s="17">
        <f>'Додаток 2 Показники'!F88/1000</f>
        <v>0</v>
      </c>
      <c r="I14" s="17">
        <f>'Додаток 2 Показники'!G88/1000</f>
        <v>0</v>
      </c>
      <c r="J14" s="17">
        <f>'Додаток 2 Показники'!H88/1000</f>
        <v>0</v>
      </c>
      <c r="K14" s="17">
        <f>'Додаток 2 Показники'!I88/1000</f>
        <v>0</v>
      </c>
      <c r="L14" s="108"/>
      <c r="M14" s="49"/>
      <c r="N14" s="50"/>
      <c r="O14" s="50"/>
      <c r="P14" s="50"/>
      <c r="Q14" s="50"/>
      <c r="R14" s="50"/>
      <c r="S14" s="50"/>
      <c r="T14" s="48"/>
    </row>
    <row r="15" spans="1:20" s="5" customFormat="1" ht="15.75" x14ac:dyDescent="0.25">
      <c r="A15" s="115">
        <v>2</v>
      </c>
      <c r="B15" s="100" t="s">
        <v>140</v>
      </c>
      <c r="C15" s="120" t="s">
        <v>72</v>
      </c>
      <c r="D15" s="120"/>
      <c r="E15" s="120"/>
      <c r="F15" s="120"/>
      <c r="G15" s="120"/>
      <c r="H15" s="120"/>
      <c r="I15" s="120"/>
      <c r="J15" s="120"/>
      <c r="K15" s="120"/>
      <c r="L15" s="53"/>
      <c r="M15" s="49"/>
      <c r="N15" s="50"/>
      <c r="O15" s="50"/>
      <c r="P15" s="50"/>
      <c r="Q15" s="50"/>
      <c r="R15" s="50"/>
      <c r="S15" s="50"/>
      <c r="T15" s="48"/>
    </row>
    <row r="16" spans="1:20" s="5" customFormat="1" ht="15.75" customHeight="1" x14ac:dyDescent="0.25">
      <c r="A16" s="115"/>
      <c r="B16" s="100"/>
      <c r="C16" s="41" t="s">
        <v>138</v>
      </c>
      <c r="D16" s="100" t="s">
        <v>64</v>
      </c>
      <c r="E16" s="100" t="s">
        <v>66</v>
      </c>
      <c r="F16" s="51">
        <f t="shared" si="0"/>
        <v>10392.003660502003</v>
      </c>
      <c r="G16" s="18">
        <f>'Додаток 2 Показники'!E100/1000</f>
        <v>1702.1840199999999</v>
      </c>
      <c r="H16" s="18">
        <f>'Додаток 2 Показники'!F100/1000</f>
        <v>1872.4024220000003</v>
      </c>
      <c r="I16" s="18">
        <f>'Додаток 2 Показники'!G100/1000</f>
        <v>2059.6426642000006</v>
      </c>
      <c r="J16" s="18">
        <f>'Додаток 2 Показники'!H100/1000</f>
        <v>2265.6069306200006</v>
      </c>
      <c r="K16" s="18">
        <f>'Додаток 2 Показники'!I100/1000</f>
        <v>2492.1676236820012</v>
      </c>
      <c r="L16" s="104" t="s">
        <v>143</v>
      </c>
      <c r="M16" s="98"/>
      <c r="N16" s="99"/>
      <c r="O16" s="99"/>
      <c r="P16" s="99"/>
      <c r="Q16" s="99"/>
      <c r="R16" s="99"/>
      <c r="S16" s="99"/>
      <c r="T16" s="48"/>
    </row>
    <row r="17" spans="1:20" s="5" customFormat="1" ht="24" x14ac:dyDescent="0.25">
      <c r="A17" s="115"/>
      <c r="B17" s="100"/>
      <c r="C17" s="41" t="s">
        <v>51</v>
      </c>
      <c r="D17" s="100"/>
      <c r="E17" s="100"/>
      <c r="F17" s="51">
        <f t="shared" si="0"/>
        <v>1134.4727599800001</v>
      </c>
      <c r="G17" s="19">
        <f>'Додаток 2 Показники'!E98/1000</f>
        <v>200</v>
      </c>
      <c r="H17" s="19">
        <f>'Додаток 2 Показники'!F98/1000</f>
        <v>214.6</v>
      </c>
      <c r="I17" s="19">
        <f>'Додаток 2 Показники'!G98/1000</f>
        <v>227.90520000000001</v>
      </c>
      <c r="J17" s="19">
        <f>'Додаток 2 Показники'!H98/1000</f>
        <v>239.98417559999999</v>
      </c>
      <c r="K17" s="19">
        <f>'Додаток 2 Показники'!I98/1000</f>
        <v>251.98338437999999</v>
      </c>
      <c r="L17" s="105"/>
      <c r="M17" s="98"/>
      <c r="N17" s="99"/>
      <c r="O17" s="99"/>
      <c r="P17" s="99"/>
      <c r="Q17" s="99"/>
      <c r="R17" s="99"/>
      <c r="S17" s="99"/>
      <c r="T17" s="48"/>
    </row>
    <row r="18" spans="1:20" s="5" customFormat="1" ht="15.75" x14ac:dyDescent="0.25">
      <c r="A18" s="115"/>
      <c r="B18" s="100"/>
      <c r="C18" s="41" t="s">
        <v>52</v>
      </c>
      <c r="D18" s="100"/>
      <c r="E18" s="100"/>
      <c r="F18" s="51">
        <f t="shared" si="0"/>
        <v>3516.6184820986805</v>
      </c>
      <c r="G18" s="19">
        <f>'Додаток 2 Показники'!E93/1000</f>
        <v>651.52499999999998</v>
      </c>
      <c r="H18" s="19">
        <f>'Додаток 2 Показники'!F93/1000</f>
        <v>657.96359999999993</v>
      </c>
      <c r="I18" s="19">
        <f>'Додаток 2 Показники'!G93/1000</f>
        <v>698.75734320000015</v>
      </c>
      <c r="J18" s="19">
        <f>'Додаток 2 Показники'!H93/1000</f>
        <v>735.79148238960011</v>
      </c>
      <c r="K18" s="19">
        <f>'Додаток 2 Показники'!I93/1000</f>
        <v>772.5810565090801</v>
      </c>
      <c r="L18" s="105"/>
      <c r="M18" s="98"/>
      <c r="N18" s="99"/>
      <c r="O18" s="99"/>
      <c r="P18" s="99"/>
      <c r="Q18" s="99"/>
      <c r="R18" s="99"/>
      <c r="S18" s="99"/>
      <c r="T18" s="48"/>
    </row>
    <row r="19" spans="1:20" s="5" customFormat="1" ht="17.25" customHeight="1" x14ac:dyDescent="0.25">
      <c r="A19" s="115"/>
      <c r="B19" s="100"/>
      <c r="C19" s="41" t="s">
        <v>135</v>
      </c>
      <c r="D19" s="100"/>
      <c r="E19" s="100"/>
      <c r="F19" s="51">
        <f t="shared" si="0"/>
        <v>16</v>
      </c>
      <c r="G19" s="19">
        <f>('Додаток 2 Показники'!E90+'Додаток 2 Показники'!E91)/1000</f>
        <v>16</v>
      </c>
      <c r="H19" s="19">
        <f>('Додаток 2 Показники'!F90+'Додаток 2 Показники'!F91)/1000</f>
        <v>0</v>
      </c>
      <c r="I19" s="19">
        <f>('Додаток 2 Показники'!G90+'Додаток 2 Показники'!G91)/1000</f>
        <v>0</v>
      </c>
      <c r="J19" s="19">
        <f>('Додаток 2 Показники'!H90+'Додаток 2 Показники'!H91)/1000</f>
        <v>0</v>
      </c>
      <c r="K19" s="19">
        <f>('Додаток 2 Показники'!I90+'Додаток 2 Показники'!I91)/1000</f>
        <v>0</v>
      </c>
      <c r="L19" s="105"/>
      <c r="M19" s="49"/>
      <c r="N19" s="50"/>
      <c r="O19" s="50"/>
      <c r="P19" s="50"/>
      <c r="Q19" s="50"/>
      <c r="R19" s="50"/>
      <c r="S19" s="50"/>
      <c r="T19" s="48"/>
    </row>
    <row r="20" spans="1:20" s="5" customFormat="1" ht="15.75" x14ac:dyDescent="0.25">
      <c r="A20" s="115"/>
      <c r="B20" s="100"/>
      <c r="C20" s="41" t="s">
        <v>137</v>
      </c>
      <c r="D20" s="100"/>
      <c r="E20" s="100"/>
      <c r="F20" s="51">
        <f t="shared" si="0"/>
        <v>44.0341827994</v>
      </c>
      <c r="G20" s="19">
        <f>('Додаток 2 Показники'!E96+'Додаток 2 Показники'!E97)/1000</f>
        <v>16</v>
      </c>
      <c r="H20" s="19">
        <f>('Додаток 2 Показники'!F96+'Додаток 2 Показники'!F97)/1000</f>
        <v>6.4379999999999997</v>
      </c>
      <c r="I20" s="19">
        <f>('Додаток 2 Показники'!G96+'Додаток 2 Показники'!G97)/1000</f>
        <v>6.8371560000000002</v>
      </c>
      <c r="J20" s="19">
        <f>('Додаток 2 Показники'!H96+'Додаток 2 Показники'!H97)/1000</f>
        <v>7.1995252679999995</v>
      </c>
      <c r="K20" s="19">
        <f>('Додаток 2 Показники'!I96+'Додаток 2 Показники'!I97)/1000</f>
        <v>7.5595015313999996</v>
      </c>
      <c r="L20" s="105"/>
      <c r="M20" s="49"/>
      <c r="N20" s="50"/>
      <c r="O20" s="50"/>
      <c r="P20" s="50"/>
      <c r="Q20" s="50"/>
      <c r="R20" s="50"/>
      <c r="S20" s="50"/>
      <c r="T20" s="48"/>
    </row>
    <row r="21" spans="1:20" s="5" customFormat="1" ht="15.75" x14ac:dyDescent="0.25">
      <c r="A21" s="115"/>
      <c r="B21" s="100"/>
      <c r="C21" s="41" t="s">
        <v>53</v>
      </c>
      <c r="D21" s="100"/>
      <c r="E21" s="100"/>
      <c r="F21" s="51">
        <f>SUM(G21:K21)</f>
        <v>31.361818999499995</v>
      </c>
      <c r="G21" s="19">
        <f>('Додаток 2 Показники'!E94+'Додаток 2 Показники'!E95)/1000</f>
        <v>8</v>
      </c>
      <c r="H21" s="19">
        <f>('Додаток 2 Показники'!F94+'Додаток 2 Показники'!F95)/1000</f>
        <v>5.3650000000000002</v>
      </c>
      <c r="I21" s="19">
        <f>('Додаток 2 Показники'!G94+'Додаток 2 Показники'!G95)/1000</f>
        <v>5.6976300000000002</v>
      </c>
      <c r="J21" s="19">
        <f>('Додаток 2 Показники'!H94+'Додаток 2 Показники'!H95)/1000</f>
        <v>5.9996043899999991</v>
      </c>
      <c r="K21" s="19">
        <f>('Додаток 2 Показники'!I94+'Додаток 2 Показники'!I95)/1000</f>
        <v>6.2995846095000001</v>
      </c>
      <c r="L21" s="105"/>
      <c r="M21" s="98"/>
      <c r="N21" s="99"/>
      <c r="O21" s="99"/>
      <c r="P21" s="99"/>
      <c r="Q21" s="99"/>
      <c r="R21" s="99"/>
      <c r="S21" s="99"/>
      <c r="T21" s="48"/>
    </row>
    <row r="22" spans="1:20" s="5" customFormat="1" ht="15.75" x14ac:dyDescent="0.25">
      <c r="A22" s="115"/>
      <c r="B22" s="100"/>
      <c r="C22" s="120" t="s">
        <v>73</v>
      </c>
      <c r="D22" s="120"/>
      <c r="E22" s="120"/>
      <c r="F22" s="120"/>
      <c r="G22" s="120"/>
      <c r="H22" s="120"/>
      <c r="I22" s="120"/>
      <c r="J22" s="120"/>
      <c r="K22" s="120"/>
      <c r="L22" s="105"/>
      <c r="M22" s="49"/>
      <c r="N22" s="50"/>
      <c r="O22" s="50"/>
      <c r="P22" s="50"/>
      <c r="Q22" s="50"/>
      <c r="R22" s="50"/>
      <c r="S22" s="50"/>
      <c r="T22" s="48"/>
    </row>
    <row r="23" spans="1:20" s="5" customFormat="1" ht="16.5" customHeight="1" x14ac:dyDescent="0.25">
      <c r="A23" s="115"/>
      <c r="B23" s="100"/>
      <c r="C23" s="43" t="s">
        <v>74</v>
      </c>
      <c r="D23" s="109" t="s">
        <v>64</v>
      </c>
      <c r="E23" s="109" t="s">
        <v>66</v>
      </c>
      <c r="F23" s="52">
        <f t="shared" si="0"/>
        <v>1134.4727599800001</v>
      </c>
      <c r="G23" s="17">
        <f>'Додаток 2 Показники'!E92/1000</f>
        <v>200</v>
      </c>
      <c r="H23" s="17">
        <f>'Додаток 2 Показники'!F92/1000</f>
        <v>214.60000000000002</v>
      </c>
      <c r="I23" s="17">
        <f>'Додаток 2 Показники'!G92/1000</f>
        <v>227.90520000000001</v>
      </c>
      <c r="J23" s="17">
        <f>'Додаток 2 Показники'!H92/1000</f>
        <v>239.98417560000001</v>
      </c>
      <c r="K23" s="17">
        <f>'Додаток 2 Показники'!I92/1000</f>
        <v>251.98338438000002</v>
      </c>
      <c r="L23" s="105"/>
      <c r="M23" s="98"/>
      <c r="N23" s="99"/>
      <c r="O23" s="99"/>
      <c r="P23" s="99"/>
      <c r="Q23" s="99"/>
      <c r="R23" s="99"/>
      <c r="S23" s="99"/>
      <c r="T23" s="48"/>
    </row>
    <row r="24" spans="1:20" s="5" customFormat="1" ht="16.5" customHeight="1" x14ac:dyDescent="0.25">
      <c r="A24" s="115"/>
      <c r="B24" s="100"/>
      <c r="C24" s="43" t="s">
        <v>54</v>
      </c>
      <c r="D24" s="111"/>
      <c r="E24" s="111"/>
      <c r="F24" s="52">
        <f t="shared" si="0"/>
        <v>250</v>
      </c>
      <c r="G24" s="17">
        <v>50</v>
      </c>
      <c r="H24" s="17">
        <v>50</v>
      </c>
      <c r="I24" s="17">
        <v>50</v>
      </c>
      <c r="J24" s="17">
        <v>50</v>
      </c>
      <c r="K24" s="17">
        <v>50</v>
      </c>
      <c r="L24" s="105"/>
      <c r="M24" s="61"/>
      <c r="N24" s="62"/>
      <c r="O24" s="62"/>
      <c r="P24" s="62"/>
      <c r="Q24" s="62"/>
      <c r="R24" s="62"/>
      <c r="S24" s="62"/>
      <c r="T24" s="48"/>
    </row>
    <row r="25" spans="1:20" s="5" customFormat="1" ht="15.75" x14ac:dyDescent="0.25">
      <c r="A25" s="115"/>
      <c r="B25" s="100"/>
      <c r="C25" s="120" t="s">
        <v>75</v>
      </c>
      <c r="D25" s="120"/>
      <c r="E25" s="120"/>
      <c r="F25" s="120"/>
      <c r="G25" s="120"/>
      <c r="H25" s="120"/>
      <c r="I25" s="120"/>
      <c r="J25" s="120"/>
      <c r="K25" s="120"/>
      <c r="L25" s="105"/>
      <c r="M25" s="49"/>
      <c r="N25" s="50"/>
      <c r="O25" s="50"/>
      <c r="P25" s="50"/>
      <c r="Q25" s="50"/>
      <c r="R25" s="50"/>
      <c r="S25" s="50"/>
      <c r="T25" s="48"/>
    </row>
    <row r="26" spans="1:20" s="5" customFormat="1" ht="36" x14ac:dyDescent="0.25">
      <c r="A26" s="115"/>
      <c r="B26" s="100"/>
      <c r="C26" s="43" t="s">
        <v>136</v>
      </c>
      <c r="D26" s="42" t="s">
        <v>64</v>
      </c>
      <c r="E26" s="42" t="s">
        <v>66</v>
      </c>
      <c r="F26" s="52">
        <f t="shared" si="0"/>
        <v>1025.5</v>
      </c>
      <c r="G26" s="17">
        <v>500</v>
      </c>
      <c r="H26" s="17">
        <v>525.5</v>
      </c>
      <c r="I26" s="17">
        <v>0</v>
      </c>
      <c r="J26" s="17">
        <v>0</v>
      </c>
      <c r="K26" s="17">
        <v>0</v>
      </c>
      <c r="L26" s="106"/>
      <c r="M26" s="49"/>
      <c r="N26" s="50"/>
      <c r="O26" s="50"/>
      <c r="P26" s="50"/>
      <c r="Q26" s="50"/>
      <c r="R26" s="50"/>
      <c r="S26" s="50"/>
      <c r="T26" s="48"/>
    </row>
    <row r="27" spans="1:20" s="5" customFormat="1" ht="15.75" x14ac:dyDescent="0.25">
      <c r="A27" s="54"/>
      <c r="B27" s="55"/>
      <c r="C27" s="56" t="s">
        <v>55</v>
      </c>
      <c r="D27" s="60"/>
      <c r="E27" s="60"/>
      <c r="F27" s="57">
        <f t="shared" ref="F27:K27" si="1">SUM(F10:F26)</f>
        <v>18110.144343158085</v>
      </c>
      <c r="G27" s="57">
        <f t="shared" si="1"/>
        <v>3823.00902</v>
      </c>
      <c r="H27" s="57">
        <f t="shared" si="1"/>
        <v>3562.9640220000001</v>
      </c>
      <c r="I27" s="57">
        <f t="shared" si="1"/>
        <v>3310.1333052000009</v>
      </c>
      <c r="J27" s="57">
        <f t="shared" si="1"/>
        <v>3562.5647070376012</v>
      </c>
      <c r="K27" s="57">
        <f t="shared" si="1"/>
        <v>3851.473288920482</v>
      </c>
      <c r="L27" s="58"/>
      <c r="M27" s="98"/>
      <c r="N27" s="99"/>
      <c r="O27" s="99"/>
      <c r="P27" s="99"/>
      <c r="Q27" s="99"/>
      <c r="R27" s="99"/>
      <c r="S27" s="99"/>
      <c r="T27" s="48"/>
    </row>
    <row r="28" spans="1:20" s="5" customFormat="1" x14ac:dyDescent="0.25">
      <c r="B28" s="59"/>
    </row>
    <row r="29" spans="1:20" s="5" customFormat="1" x14ac:dyDescent="0.25">
      <c r="B29" s="59"/>
    </row>
    <row r="30" spans="1:20" s="5" customFormat="1" x14ac:dyDescent="0.25">
      <c r="B30" s="59"/>
    </row>
    <row r="31" spans="1:20" s="5" customFormat="1" x14ac:dyDescent="0.25">
      <c r="B31" s="59"/>
    </row>
  </sheetData>
  <mergeCells count="45">
    <mergeCell ref="K1:L1"/>
    <mergeCell ref="B3:K3"/>
    <mergeCell ref="C5:C7"/>
    <mergeCell ref="F5:F7"/>
    <mergeCell ref="G5:K5"/>
    <mergeCell ref="E5:E7"/>
    <mergeCell ref="D5:D7"/>
    <mergeCell ref="G6:G7"/>
    <mergeCell ref="H6:H7"/>
    <mergeCell ref="K6:K7"/>
    <mergeCell ref="L5:L7"/>
    <mergeCell ref="A15:A26"/>
    <mergeCell ref="A5:A7"/>
    <mergeCell ref="B5:B7"/>
    <mergeCell ref="C25:K25"/>
    <mergeCell ref="B15:B26"/>
    <mergeCell ref="C15:K15"/>
    <mergeCell ref="B9:B14"/>
    <mergeCell ref="D16:D21"/>
    <mergeCell ref="E16:E21"/>
    <mergeCell ref="C22:K22"/>
    <mergeCell ref="A9:A14"/>
    <mergeCell ref="D23:D24"/>
    <mergeCell ref="E23:E24"/>
    <mergeCell ref="T6:T7"/>
    <mergeCell ref="M8:S8"/>
    <mergeCell ref="M10:S10"/>
    <mergeCell ref="M11:S11"/>
    <mergeCell ref="M12:S12"/>
    <mergeCell ref="M5:S5"/>
    <mergeCell ref="M6:S7"/>
    <mergeCell ref="M27:S27"/>
    <mergeCell ref="I6:I7"/>
    <mergeCell ref="J6:J7"/>
    <mergeCell ref="M16:S16"/>
    <mergeCell ref="M17:S17"/>
    <mergeCell ref="M18:S18"/>
    <mergeCell ref="M13:S13"/>
    <mergeCell ref="C9:K9"/>
    <mergeCell ref="M21:S21"/>
    <mergeCell ref="M23:S23"/>
    <mergeCell ref="L16:L26"/>
    <mergeCell ref="L10:L14"/>
    <mergeCell ref="D10:D14"/>
    <mergeCell ref="E10:E14"/>
  </mergeCells>
  <pageMargins left="0.43307086614173229" right="0.15748031496062992" top="0.31496062992125984" bottom="0.35433070866141736" header="0.23622047244094491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showZeros="0" tabSelected="1" view="pageBreakPreview" topLeftCell="A61" zoomScale="80" zoomScaleNormal="100" zoomScaleSheetLayoutView="80" workbookViewId="0">
      <selection activeCell="A2" sqref="A2:I2"/>
    </sheetView>
  </sheetViews>
  <sheetFormatPr defaultColWidth="8.85546875" defaultRowHeight="12.75" x14ac:dyDescent="0.2"/>
  <cols>
    <col min="1" max="1" width="9.140625" style="63" customWidth="1"/>
    <col min="2" max="2" width="48.28515625" style="63" customWidth="1"/>
    <col min="3" max="3" width="9" style="63" customWidth="1"/>
    <col min="4" max="4" width="16.85546875" style="64" customWidth="1"/>
    <col min="5" max="9" width="11.7109375" style="63" customWidth="1"/>
    <col min="10" max="16384" width="8.85546875" style="65"/>
  </cols>
  <sheetData>
    <row r="1" spans="1:9" ht="65.25" customHeight="1" x14ac:dyDescent="0.2">
      <c r="G1" s="128" t="s">
        <v>144</v>
      </c>
      <c r="H1" s="129"/>
      <c r="I1" s="129"/>
    </row>
    <row r="2" spans="1:9" ht="19.5" customHeight="1" x14ac:dyDescent="0.2">
      <c r="A2" s="130" t="s">
        <v>117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43" t="s">
        <v>118</v>
      </c>
      <c r="B3" s="144"/>
      <c r="C3" s="144"/>
      <c r="D3" s="144"/>
      <c r="E3" s="144"/>
      <c r="F3" s="144"/>
      <c r="G3" s="144"/>
      <c r="H3" s="144"/>
      <c r="I3" s="144"/>
    </row>
    <row r="4" spans="1:9" ht="19.5" customHeight="1" x14ac:dyDescent="0.2">
      <c r="A4" s="132" t="s">
        <v>19</v>
      </c>
      <c r="B4" s="139" t="s">
        <v>0</v>
      </c>
      <c r="C4" s="139" t="s">
        <v>1</v>
      </c>
      <c r="D4" s="145" t="s">
        <v>145</v>
      </c>
      <c r="E4" s="141" t="s">
        <v>50</v>
      </c>
      <c r="F4" s="141"/>
      <c r="G4" s="141"/>
      <c r="H4" s="141"/>
      <c r="I4" s="142"/>
    </row>
    <row r="5" spans="1:9" x14ac:dyDescent="0.2">
      <c r="A5" s="133"/>
      <c r="B5" s="140"/>
      <c r="C5" s="140"/>
      <c r="D5" s="146"/>
      <c r="E5" s="66" t="s">
        <v>78</v>
      </c>
      <c r="F5" s="66" t="s">
        <v>79</v>
      </c>
      <c r="G5" s="66" t="s">
        <v>80</v>
      </c>
      <c r="H5" s="66" t="s">
        <v>81</v>
      </c>
      <c r="I5" s="67" t="s">
        <v>82</v>
      </c>
    </row>
    <row r="6" spans="1:9" ht="13.9" x14ac:dyDescent="0.3">
      <c r="A6" s="68">
        <v>1</v>
      </c>
      <c r="B6" s="66">
        <v>2</v>
      </c>
      <c r="C6" s="69">
        <v>3</v>
      </c>
      <c r="D6" s="66">
        <v>4</v>
      </c>
      <c r="E6" s="69">
        <v>5</v>
      </c>
      <c r="F6" s="66">
        <v>6</v>
      </c>
      <c r="G6" s="69">
        <v>7</v>
      </c>
      <c r="H6" s="66">
        <v>8</v>
      </c>
      <c r="I6" s="69">
        <v>9</v>
      </c>
    </row>
    <row r="7" spans="1:9" x14ac:dyDescent="0.2">
      <c r="A7" s="68"/>
      <c r="B7" s="134" t="s">
        <v>6</v>
      </c>
      <c r="C7" s="134"/>
      <c r="D7" s="134"/>
      <c r="E7" s="134"/>
      <c r="F7" s="134"/>
      <c r="G7" s="134"/>
      <c r="H7" s="134"/>
      <c r="I7" s="135"/>
    </row>
    <row r="8" spans="1:9" ht="38.25" x14ac:dyDescent="0.2">
      <c r="A8" s="70"/>
      <c r="B8" s="71" t="s">
        <v>58</v>
      </c>
      <c r="C8" s="72" t="s">
        <v>8</v>
      </c>
      <c r="D8" s="72" t="s">
        <v>146</v>
      </c>
      <c r="E8" s="72">
        <v>1</v>
      </c>
      <c r="F8" s="72">
        <v>1</v>
      </c>
      <c r="G8" s="72">
        <v>1</v>
      </c>
      <c r="H8" s="72">
        <v>1</v>
      </c>
      <c r="I8" s="73">
        <v>1</v>
      </c>
    </row>
    <row r="9" spans="1:9" ht="38.25" x14ac:dyDescent="0.2">
      <c r="A9" s="70"/>
      <c r="B9" s="71" t="s">
        <v>83</v>
      </c>
      <c r="C9" s="72" t="s">
        <v>7</v>
      </c>
      <c r="D9" s="72" t="s">
        <v>147</v>
      </c>
      <c r="E9" s="72">
        <v>10</v>
      </c>
      <c r="F9" s="72">
        <v>10</v>
      </c>
      <c r="G9" s="72">
        <v>10</v>
      </c>
      <c r="H9" s="72">
        <v>10</v>
      </c>
      <c r="I9" s="73">
        <v>10</v>
      </c>
    </row>
    <row r="10" spans="1:9" ht="38.25" x14ac:dyDescent="0.2">
      <c r="A10" s="70"/>
      <c r="B10" s="71" t="s">
        <v>25</v>
      </c>
      <c r="C10" s="72" t="s">
        <v>26</v>
      </c>
      <c r="D10" s="72" t="s">
        <v>147</v>
      </c>
      <c r="E10" s="72">
        <v>300</v>
      </c>
      <c r="F10" s="72">
        <v>300</v>
      </c>
      <c r="G10" s="72">
        <v>300</v>
      </c>
      <c r="H10" s="72">
        <v>300</v>
      </c>
      <c r="I10" s="73">
        <v>300</v>
      </c>
    </row>
    <row r="11" spans="1:9" ht="25.5" x14ac:dyDescent="0.2">
      <c r="A11" s="74"/>
      <c r="B11" s="71" t="s">
        <v>28</v>
      </c>
      <c r="C11" s="72" t="s">
        <v>27</v>
      </c>
      <c r="D11" s="72" t="s">
        <v>148</v>
      </c>
      <c r="E11" s="72">
        <v>0.3</v>
      </c>
      <c r="F11" s="72">
        <v>0.3</v>
      </c>
      <c r="G11" s="72">
        <v>0.3</v>
      </c>
      <c r="H11" s="72">
        <v>0.3</v>
      </c>
      <c r="I11" s="73">
        <v>0.3</v>
      </c>
    </row>
    <row r="12" spans="1:9" ht="38.25" x14ac:dyDescent="0.2">
      <c r="A12" s="70"/>
      <c r="B12" s="71" t="s">
        <v>59</v>
      </c>
      <c r="C12" s="72" t="s">
        <v>8</v>
      </c>
      <c r="D12" s="72" t="s">
        <v>146</v>
      </c>
      <c r="E12" s="72">
        <v>116</v>
      </c>
      <c r="F12" s="72">
        <v>116</v>
      </c>
      <c r="G12" s="72">
        <v>116</v>
      </c>
      <c r="H12" s="72">
        <v>116</v>
      </c>
      <c r="I12" s="72">
        <v>116</v>
      </c>
    </row>
    <row r="13" spans="1:9" ht="38.25" x14ac:dyDescent="0.2">
      <c r="A13" s="70"/>
      <c r="B13" s="71" t="s">
        <v>141</v>
      </c>
      <c r="C13" s="72" t="s">
        <v>8</v>
      </c>
      <c r="D13" s="72" t="s">
        <v>146</v>
      </c>
      <c r="E13" s="72">
        <v>1</v>
      </c>
      <c r="F13" s="72">
        <v>1</v>
      </c>
      <c r="G13" s="72">
        <v>1</v>
      </c>
      <c r="H13" s="72">
        <v>1</v>
      </c>
      <c r="I13" s="73">
        <v>1</v>
      </c>
    </row>
    <row r="14" spans="1:9" ht="25.5" x14ac:dyDescent="0.2">
      <c r="A14" s="70"/>
      <c r="B14" s="71" t="s">
        <v>87</v>
      </c>
      <c r="C14" s="72"/>
      <c r="D14" s="72"/>
      <c r="E14" s="72"/>
      <c r="F14" s="72"/>
      <c r="G14" s="72"/>
      <c r="H14" s="72"/>
      <c r="I14" s="73"/>
    </row>
    <row r="15" spans="1:9" ht="38.25" x14ac:dyDescent="0.2">
      <c r="A15" s="70"/>
      <c r="B15" s="75" t="s">
        <v>130</v>
      </c>
      <c r="C15" s="72" t="s">
        <v>120</v>
      </c>
      <c r="D15" s="72" t="s">
        <v>147</v>
      </c>
      <c r="E15" s="72">
        <v>1</v>
      </c>
      <c r="F15" s="72"/>
      <c r="G15" s="72"/>
      <c r="H15" s="72"/>
      <c r="I15" s="73"/>
    </row>
    <row r="16" spans="1:9" ht="38.25" x14ac:dyDescent="0.2">
      <c r="A16" s="70"/>
      <c r="B16" s="75" t="s">
        <v>84</v>
      </c>
      <c r="C16" s="72" t="s">
        <v>8</v>
      </c>
      <c r="D16" s="72" t="s">
        <v>147</v>
      </c>
      <c r="E16" s="72">
        <v>1</v>
      </c>
      <c r="F16" s="72">
        <v>1</v>
      </c>
      <c r="G16" s="72">
        <v>1</v>
      </c>
      <c r="H16" s="72">
        <v>1</v>
      </c>
      <c r="I16" s="73">
        <v>1</v>
      </c>
    </row>
    <row r="17" spans="1:10" ht="38.25" x14ac:dyDescent="0.2">
      <c r="A17" s="70"/>
      <c r="B17" s="75" t="s">
        <v>88</v>
      </c>
      <c r="C17" s="72" t="s">
        <v>85</v>
      </c>
      <c r="D17" s="72" t="s">
        <v>147</v>
      </c>
      <c r="E17" s="72">
        <v>1</v>
      </c>
      <c r="F17" s="72"/>
      <c r="G17" s="72">
        <v>1</v>
      </c>
      <c r="H17" s="72"/>
      <c r="I17" s="73"/>
    </row>
    <row r="18" spans="1:10" ht="38.25" x14ac:dyDescent="0.2">
      <c r="A18" s="70"/>
      <c r="B18" s="75" t="s">
        <v>86</v>
      </c>
      <c r="C18" s="72" t="s">
        <v>8</v>
      </c>
      <c r="D18" s="72" t="s">
        <v>147</v>
      </c>
      <c r="E18" s="72">
        <v>10</v>
      </c>
      <c r="F18" s="72">
        <v>10</v>
      </c>
      <c r="G18" s="72">
        <v>10</v>
      </c>
      <c r="H18" s="72">
        <v>10</v>
      </c>
      <c r="I18" s="73">
        <v>10</v>
      </c>
    </row>
    <row r="19" spans="1:10" ht="38.25" x14ac:dyDescent="0.2">
      <c r="A19" s="70"/>
      <c r="B19" s="75" t="s">
        <v>89</v>
      </c>
      <c r="C19" s="72" t="s">
        <v>8</v>
      </c>
      <c r="D19" s="72" t="s">
        <v>147</v>
      </c>
      <c r="E19" s="72">
        <v>1</v>
      </c>
      <c r="F19" s="72"/>
      <c r="G19" s="72"/>
      <c r="H19" s="72"/>
      <c r="I19" s="72"/>
    </row>
    <row r="20" spans="1:10" ht="25.5" x14ac:dyDescent="0.2">
      <c r="A20" s="74"/>
      <c r="B20" s="71" t="s">
        <v>127</v>
      </c>
      <c r="C20" s="72"/>
      <c r="D20" s="72"/>
      <c r="E20" s="72"/>
      <c r="F20" s="72"/>
      <c r="G20" s="72"/>
      <c r="H20" s="72"/>
      <c r="I20" s="73"/>
    </row>
    <row r="21" spans="1:10" ht="38.25" x14ac:dyDescent="0.2">
      <c r="A21" s="70"/>
      <c r="B21" s="75" t="s">
        <v>92</v>
      </c>
      <c r="C21" s="72" t="s">
        <v>8</v>
      </c>
      <c r="D21" s="72" t="s">
        <v>147</v>
      </c>
      <c r="E21" s="72">
        <v>1</v>
      </c>
      <c r="F21" s="72"/>
      <c r="G21" s="72"/>
      <c r="H21" s="72"/>
      <c r="I21" s="73"/>
    </row>
    <row r="22" spans="1:10" ht="38.25" x14ac:dyDescent="0.2">
      <c r="A22" s="70"/>
      <c r="B22" s="75" t="s">
        <v>93</v>
      </c>
      <c r="C22" s="72" t="s">
        <v>8</v>
      </c>
      <c r="D22" s="72" t="s">
        <v>147</v>
      </c>
      <c r="E22" s="72">
        <v>1</v>
      </c>
      <c r="F22" s="72"/>
      <c r="G22" s="72"/>
      <c r="H22" s="72"/>
      <c r="I22" s="73"/>
    </row>
    <row r="23" spans="1:10" ht="38.25" x14ac:dyDescent="0.2">
      <c r="A23" s="70"/>
      <c r="B23" s="75" t="s">
        <v>95</v>
      </c>
      <c r="C23" s="72" t="s">
        <v>8</v>
      </c>
      <c r="D23" s="72" t="s">
        <v>147</v>
      </c>
      <c r="E23" s="72">
        <v>10</v>
      </c>
      <c r="F23" s="72">
        <v>10</v>
      </c>
      <c r="G23" s="72">
        <v>10</v>
      </c>
      <c r="H23" s="72">
        <v>10</v>
      </c>
      <c r="I23" s="72">
        <v>10</v>
      </c>
    </row>
    <row r="24" spans="1:10" ht="38.25" x14ac:dyDescent="0.2">
      <c r="A24" s="70"/>
      <c r="B24" s="75" t="s">
        <v>100</v>
      </c>
      <c r="C24" s="72" t="s">
        <v>27</v>
      </c>
      <c r="D24" s="72" t="s">
        <v>147</v>
      </c>
      <c r="E24" s="72">
        <f>E42*E41*365</f>
        <v>18615</v>
      </c>
      <c r="F24" s="72">
        <f t="shared" ref="F24:H24" si="0">F42*F41*365</f>
        <v>17520</v>
      </c>
      <c r="G24" s="72">
        <f t="shared" si="0"/>
        <v>17520</v>
      </c>
      <c r="H24" s="72">
        <f t="shared" si="0"/>
        <v>17520</v>
      </c>
      <c r="I24" s="72">
        <f>I42*I41*365</f>
        <v>17520</v>
      </c>
    </row>
    <row r="25" spans="1:10" ht="38.25" x14ac:dyDescent="0.2">
      <c r="A25" s="70"/>
      <c r="B25" s="75" t="s">
        <v>94</v>
      </c>
      <c r="C25" s="72" t="s">
        <v>8</v>
      </c>
      <c r="D25" s="72" t="s">
        <v>147</v>
      </c>
      <c r="E25" s="72">
        <v>1</v>
      </c>
      <c r="F25" s="72"/>
      <c r="G25" s="72"/>
      <c r="H25" s="72"/>
      <c r="I25" s="72"/>
    </row>
    <row r="26" spans="1:10" ht="38.25" x14ac:dyDescent="0.2">
      <c r="A26" s="70"/>
      <c r="B26" s="75" t="s">
        <v>98</v>
      </c>
      <c r="C26" s="72" t="s">
        <v>8</v>
      </c>
      <c r="D26" s="72" t="s">
        <v>147</v>
      </c>
      <c r="E26" s="72">
        <v>1250</v>
      </c>
      <c r="F26" s="72">
        <v>1250</v>
      </c>
      <c r="G26" s="72">
        <v>1250</v>
      </c>
      <c r="H26" s="72">
        <v>1250</v>
      </c>
      <c r="I26" s="72">
        <v>1250</v>
      </c>
    </row>
    <row r="27" spans="1:10" ht="38.25" x14ac:dyDescent="0.2">
      <c r="A27" s="70"/>
      <c r="B27" s="75" t="s">
        <v>90</v>
      </c>
      <c r="C27" s="72" t="s">
        <v>8</v>
      </c>
      <c r="D27" s="72" t="s">
        <v>147</v>
      </c>
      <c r="E27" s="72">
        <v>1</v>
      </c>
      <c r="F27" s="72"/>
      <c r="G27" s="72"/>
      <c r="H27" s="72"/>
      <c r="I27" s="73"/>
    </row>
    <row r="28" spans="1:10" ht="38.25" x14ac:dyDescent="0.2">
      <c r="A28" s="70"/>
      <c r="B28" s="75" t="s">
        <v>91</v>
      </c>
      <c r="C28" s="72" t="s">
        <v>97</v>
      </c>
      <c r="D28" s="72" t="s">
        <v>147</v>
      </c>
      <c r="E28" s="72">
        <v>1</v>
      </c>
      <c r="F28" s="72">
        <v>1</v>
      </c>
      <c r="G28" s="72">
        <v>1</v>
      </c>
      <c r="H28" s="72">
        <v>1</v>
      </c>
      <c r="I28" s="72">
        <v>1</v>
      </c>
    </row>
    <row r="29" spans="1:10" ht="28.9" customHeight="1" x14ac:dyDescent="0.2">
      <c r="A29" s="70"/>
      <c r="B29" s="75" t="s">
        <v>96</v>
      </c>
      <c r="C29" s="72" t="s">
        <v>99</v>
      </c>
      <c r="D29" s="72" t="s">
        <v>147</v>
      </c>
      <c r="E29" s="72"/>
      <c r="F29" s="72"/>
      <c r="G29" s="72"/>
      <c r="H29" s="72"/>
      <c r="I29" s="73"/>
    </row>
    <row r="30" spans="1:10" x14ac:dyDescent="0.2">
      <c r="A30" s="68"/>
      <c r="B30" s="134" t="s">
        <v>47</v>
      </c>
      <c r="C30" s="134"/>
      <c r="D30" s="134"/>
      <c r="E30" s="134"/>
      <c r="F30" s="134"/>
      <c r="G30" s="134"/>
      <c r="H30" s="134"/>
      <c r="I30" s="135"/>
    </row>
    <row r="31" spans="1:10" ht="25.5" x14ac:dyDescent="0.2">
      <c r="A31" s="70"/>
      <c r="B31" s="71" t="s">
        <v>9</v>
      </c>
      <c r="C31" s="72" t="s">
        <v>10</v>
      </c>
      <c r="D31" s="72" t="s">
        <v>149</v>
      </c>
      <c r="E31" s="72">
        <v>1325</v>
      </c>
      <c r="F31" s="72">
        <v>1336</v>
      </c>
      <c r="G31" s="72">
        <v>1337</v>
      </c>
      <c r="H31" s="72">
        <v>1328</v>
      </c>
      <c r="I31" s="72">
        <v>1309</v>
      </c>
      <c r="J31" s="76">
        <f t="shared" ref="J31" si="1">I31-I32-I35-I36-I37+I39</f>
        <v>1280</v>
      </c>
    </row>
    <row r="32" spans="1:10" ht="38.25" x14ac:dyDescent="0.2">
      <c r="A32" s="70"/>
      <c r="B32" s="71" t="s">
        <v>11</v>
      </c>
      <c r="C32" s="72" t="s">
        <v>8</v>
      </c>
      <c r="D32" s="72" t="s">
        <v>147</v>
      </c>
      <c r="E32" s="72">
        <v>275</v>
      </c>
      <c r="F32" s="72">
        <v>275</v>
      </c>
      <c r="G32" s="72">
        <v>275</v>
      </c>
      <c r="H32" s="72">
        <v>275</v>
      </c>
      <c r="I32" s="72">
        <v>275</v>
      </c>
    </row>
    <row r="33" spans="1:9" ht="38.25" x14ac:dyDescent="0.2">
      <c r="A33" s="70"/>
      <c r="B33" s="71" t="s">
        <v>12</v>
      </c>
      <c r="C33" s="72" t="s">
        <v>10</v>
      </c>
      <c r="D33" s="72" t="s">
        <v>147</v>
      </c>
      <c r="E33" s="72">
        <f>SUM(E34:E38)</f>
        <v>764</v>
      </c>
      <c r="F33" s="72">
        <f t="shared" ref="F33:I33" si="2">SUM(F34:F38)</f>
        <v>754</v>
      </c>
      <c r="G33" s="72">
        <f t="shared" si="2"/>
        <v>754</v>
      </c>
      <c r="H33" s="72">
        <f t="shared" si="2"/>
        <v>754</v>
      </c>
      <c r="I33" s="73">
        <f t="shared" si="2"/>
        <v>754</v>
      </c>
    </row>
    <row r="34" spans="1:9" ht="38.25" x14ac:dyDescent="0.2">
      <c r="A34" s="70"/>
      <c r="B34" s="75" t="s">
        <v>20</v>
      </c>
      <c r="C34" s="77" t="s">
        <v>10</v>
      </c>
      <c r="D34" s="72" t="s">
        <v>147</v>
      </c>
      <c r="E34" s="77">
        <v>240</v>
      </c>
      <c r="F34" s="77">
        <v>240</v>
      </c>
      <c r="G34" s="77">
        <v>240</v>
      </c>
      <c r="H34" s="77">
        <v>240</v>
      </c>
      <c r="I34" s="77">
        <v>240</v>
      </c>
    </row>
    <row r="35" spans="1:9" ht="38.25" x14ac:dyDescent="0.2">
      <c r="A35" s="70"/>
      <c r="B35" s="75" t="s">
        <v>21</v>
      </c>
      <c r="C35" s="77" t="s">
        <v>10</v>
      </c>
      <c r="D35" s="72" t="s">
        <v>147</v>
      </c>
      <c r="E35" s="77">
        <v>24</v>
      </c>
      <c r="F35" s="77">
        <v>24</v>
      </c>
      <c r="G35" s="77">
        <v>24</v>
      </c>
      <c r="H35" s="77">
        <v>24</v>
      </c>
      <c r="I35" s="77">
        <v>24</v>
      </c>
    </row>
    <row r="36" spans="1:9" ht="38.25" x14ac:dyDescent="0.2">
      <c r="A36" s="70"/>
      <c r="B36" s="75" t="s">
        <v>22</v>
      </c>
      <c r="C36" s="77" t="s">
        <v>10</v>
      </c>
      <c r="D36" s="72" t="s">
        <v>147</v>
      </c>
      <c r="E36" s="77">
        <v>80</v>
      </c>
      <c r="F36" s="77">
        <v>80</v>
      </c>
      <c r="G36" s="77">
        <v>80</v>
      </c>
      <c r="H36" s="77">
        <v>80</v>
      </c>
      <c r="I36" s="77">
        <v>80</v>
      </c>
    </row>
    <row r="37" spans="1:9" ht="38.25" x14ac:dyDescent="0.2">
      <c r="A37" s="70"/>
      <c r="B37" s="75" t="s">
        <v>23</v>
      </c>
      <c r="C37" s="77" t="s">
        <v>10</v>
      </c>
      <c r="D37" s="72" t="s">
        <v>147</v>
      </c>
      <c r="E37" s="77">
        <v>250</v>
      </c>
      <c r="F37" s="77">
        <v>250</v>
      </c>
      <c r="G37" s="77">
        <v>250</v>
      </c>
      <c r="H37" s="77">
        <v>250</v>
      </c>
      <c r="I37" s="77">
        <v>250</v>
      </c>
    </row>
    <row r="38" spans="1:9" ht="38.25" x14ac:dyDescent="0.2">
      <c r="A38" s="70"/>
      <c r="B38" s="75" t="s">
        <v>24</v>
      </c>
      <c r="C38" s="77" t="s">
        <v>10</v>
      </c>
      <c r="D38" s="72" t="s">
        <v>147</v>
      </c>
      <c r="E38" s="77">
        <v>170</v>
      </c>
      <c r="F38" s="77">
        <v>160</v>
      </c>
      <c r="G38" s="77">
        <v>160</v>
      </c>
      <c r="H38" s="77">
        <v>160</v>
      </c>
      <c r="I38" s="77">
        <v>160</v>
      </c>
    </row>
    <row r="39" spans="1:9" ht="38.25" x14ac:dyDescent="0.2">
      <c r="A39" s="74"/>
      <c r="B39" s="71" t="s">
        <v>13</v>
      </c>
      <c r="C39" s="72" t="s">
        <v>10</v>
      </c>
      <c r="D39" s="72" t="s">
        <v>147</v>
      </c>
      <c r="E39" s="72">
        <v>640</v>
      </c>
      <c r="F39" s="72">
        <v>630</v>
      </c>
      <c r="G39" s="72">
        <v>620</v>
      </c>
      <c r="H39" s="72">
        <v>610</v>
      </c>
      <c r="I39" s="73">
        <v>600</v>
      </c>
    </row>
    <row r="40" spans="1:9" ht="38.25" x14ac:dyDescent="0.2">
      <c r="A40" s="74"/>
      <c r="B40" s="71" t="s">
        <v>14</v>
      </c>
      <c r="C40" s="72" t="s">
        <v>8</v>
      </c>
      <c r="D40" s="72" t="s">
        <v>147</v>
      </c>
      <c r="E40" s="72">
        <v>5</v>
      </c>
      <c r="F40" s="72">
        <v>5</v>
      </c>
      <c r="G40" s="72">
        <v>5</v>
      </c>
      <c r="H40" s="72">
        <v>5</v>
      </c>
      <c r="I40" s="72">
        <v>5</v>
      </c>
    </row>
    <row r="41" spans="1:9" ht="38.25" x14ac:dyDescent="0.2">
      <c r="A41" s="70"/>
      <c r="B41" s="71" t="s">
        <v>101</v>
      </c>
      <c r="C41" s="72" t="s">
        <v>26</v>
      </c>
      <c r="D41" s="72" t="s">
        <v>147</v>
      </c>
      <c r="E41" s="72">
        <v>170</v>
      </c>
      <c r="F41" s="72">
        <v>160</v>
      </c>
      <c r="G41" s="72">
        <v>160</v>
      </c>
      <c r="H41" s="72">
        <v>160</v>
      </c>
      <c r="I41" s="72">
        <v>160</v>
      </c>
    </row>
    <row r="42" spans="1:9" ht="38.25" x14ac:dyDescent="0.2">
      <c r="A42" s="74"/>
      <c r="B42" s="71" t="s">
        <v>28</v>
      </c>
      <c r="C42" s="72" t="s">
        <v>27</v>
      </c>
      <c r="D42" s="72" t="s">
        <v>147</v>
      </c>
      <c r="E42" s="72">
        <v>0.3</v>
      </c>
      <c r="F42" s="72">
        <v>0.3</v>
      </c>
      <c r="G42" s="72">
        <v>0.3</v>
      </c>
      <c r="H42" s="72">
        <v>0.3</v>
      </c>
      <c r="I42" s="73">
        <v>0.3</v>
      </c>
    </row>
    <row r="43" spans="1:9" ht="25.5" x14ac:dyDescent="0.2">
      <c r="A43" s="70"/>
      <c r="B43" s="71" t="s">
        <v>102</v>
      </c>
      <c r="C43" s="72"/>
      <c r="D43" s="72"/>
      <c r="E43" s="72"/>
      <c r="F43" s="72"/>
      <c r="G43" s="72"/>
      <c r="H43" s="72"/>
      <c r="I43" s="73"/>
    </row>
    <row r="44" spans="1:9" ht="25.5" x14ac:dyDescent="0.2">
      <c r="A44" s="70"/>
      <c r="B44" s="75" t="s">
        <v>119</v>
      </c>
      <c r="C44" s="72" t="s">
        <v>120</v>
      </c>
      <c r="D44" s="72" t="s">
        <v>150</v>
      </c>
      <c r="E44" s="72">
        <v>1</v>
      </c>
      <c r="F44" s="72"/>
      <c r="G44" s="72"/>
      <c r="H44" s="72"/>
      <c r="I44" s="73"/>
    </row>
    <row r="45" spans="1:9" x14ac:dyDescent="0.2">
      <c r="A45" s="70"/>
      <c r="B45" s="75" t="s">
        <v>84</v>
      </c>
      <c r="C45" s="72" t="s">
        <v>8</v>
      </c>
      <c r="D45" s="72" t="s">
        <v>150</v>
      </c>
      <c r="E45" s="72">
        <v>1</v>
      </c>
      <c r="F45" s="72">
        <v>1</v>
      </c>
      <c r="G45" s="72">
        <v>1</v>
      </c>
      <c r="H45" s="72">
        <v>1</v>
      </c>
      <c r="I45" s="73">
        <v>1</v>
      </c>
    </row>
    <row r="46" spans="1:9" x14ac:dyDescent="0.2">
      <c r="A46" s="70"/>
      <c r="B46" s="75" t="s">
        <v>88</v>
      </c>
      <c r="C46" s="72" t="s">
        <v>85</v>
      </c>
      <c r="D46" s="72" t="s">
        <v>150</v>
      </c>
      <c r="E46" s="72">
        <v>1</v>
      </c>
      <c r="F46" s="72"/>
      <c r="G46" s="72">
        <v>1</v>
      </c>
      <c r="H46" s="72"/>
      <c r="I46" s="73"/>
    </row>
    <row r="47" spans="1:9" x14ac:dyDescent="0.2">
      <c r="A47" s="70"/>
      <c r="B47" s="75" t="s">
        <v>86</v>
      </c>
      <c r="C47" s="72" t="s">
        <v>8</v>
      </c>
      <c r="D47" s="72" t="s">
        <v>150</v>
      </c>
      <c r="E47" s="72">
        <v>10</v>
      </c>
      <c r="F47" s="72">
        <v>10</v>
      </c>
      <c r="G47" s="72">
        <v>10</v>
      </c>
      <c r="H47" s="72">
        <v>10</v>
      </c>
      <c r="I47" s="73">
        <v>10</v>
      </c>
    </row>
    <row r="48" spans="1:9" x14ac:dyDescent="0.2">
      <c r="A48" s="70"/>
      <c r="B48" s="75" t="s">
        <v>89</v>
      </c>
      <c r="C48" s="72" t="s">
        <v>8</v>
      </c>
      <c r="D48" s="72" t="s">
        <v>150</v>
      </c>
      <c r="E48" s="72">
        <v>1</v>
      </c>
      <c r="F48" s="72"/>
      <c r="G48" s="72"/>
      <c r="H48" s="72"/>
      <c r="I48" s="72"/>
    </row>
    <row r="49" spans="1:9" ht="25.5" x14ac:dyDescent="0.2">
      <c r="A49" s="74"/>
      <c r="B49" s="71" t="s">
        <v>127</v>
      </c>
      <c r="C49" s="72"/>
      <c r="D49" s="72"/>
      <c r="E49" s="72"/>
      <c r="F49" s="72"/>
      <c r="G49" s="72"/>
      <c r="H49" s="72"/>
      <c r="I49" s="73"/>
    </row>
    <row r="50" spans="1:9" x14ac:dyDescent="0.2">
      <c r="A50" s="70"/>
      <c r="B50" s="75" t="s">
        <v>92</v>
      </c>
      <c r="C50" s="72" t="s">
        <v>8</v>
      </c>
      <c r="D50" s="72" t="s">
        <v>150</v>
      </c>
      <c r="E50" s="72">
        <v>1</v>
      </c>
      <c r="F50" s="72"/>
      <c r="G50" s="72"/>
      <c r="H50" s="72"/>
      <c r="I50" s="73"/>
    </row>
    <row r="51" spans="1:9" x14ac:dyDescent="0.2">
      <c r="A51" s="70"/>
      <c r="B51" s="75" t="s">
        <v>93</v>
      </c>
      <c r="C51" s="72" t="s">
        <v>8</v>
      </c>
      <c r="D51" s="72" t="s">
        <v>150</v>
      </c>
      <c r="E51" s="72">
        <v>1</v>
      </c>
      <c r="F51" s="72"/>
      <c r="G51" s="72"/>
      <c r="H51" s="72"/>
      <c r="I51" s="73"/>
    </row>
    <row r="52" spans="1:9" x14ac:dyDescent="0.2">
      <c r="A52" s="70"/>
      <c r="B52" s="75" t="s">
        <v>95</v>
      </c>
      <c r="C52" s="72" t="s">
        <v>8</v>
      </c>
      <c r="D52" s="72" t="s">
        <v>150</v>
      </c>
      <c r="E52" s="72">
        <v>10</v>
      </c>
      <c r="F52" s="72">
        <v>10</v>
      </c>
      <c r="G52" s="72">
        <v>10</v>
      </c>
      <c r="H52" s="72">
        <v>10</v>
      </c>
      <c r="I52" s="72">
        <v>10</v>
      </c>
    </row>
    <row r="53" spans="1:9" ht="25.5" x14ac:dyDescent="0.2">
      <c r="A53" s="70"/>
      <c r="B53" s="75" t="s">
        <v>100</v>
      </c>
      <c r="C53" s="72" t="s">
        <v>27</v>
      </c>
      <c r="D53" s="72" t="s">
        <v>150</v>
      </c>
      <c r="E53" s="72">
        <f>E38*E42*365</f>
        <v>18615</v>
      </c>
      <c r="F53" s="72">
        <f>F38*F42*365</f>
        <v>17520</v>
      </c>
      <c r="G53" s="72">
        <f>G38*G42*365</f>
        <v>17520</v>
      </c>
      <c r="H53" s="72">
        <f>H38*H42*365</f>
        <v>17520</v>
      </c>
      <c r="I53" s="72">
        <f>I38*I42*365</f>
        <v>17520</v>
      </c>
    </row>
    <row r="54" spans="1:9" x14ac:dyDescent="0.2">
      <c r="A54" s="70"/>
      <c r="B54" s="75" t="s">
        <v>94</v>
      </c>
      <c r="C54" s="72" t="s">
        <v>8</v>
      </c>
      <c r="D54" s="72" t="s">
        <v>150</v>
      </c>
      <c r="E54" s="72">
        <v>1</v>
      </c>
      <c r="F54" s="72"/>
      <c r="G54" s="72"/>
      <c r="H54" s="72"/>
      <c r="I54" s="72"/>
    </row>
    <row r="55" spans="1:9" x14ac:dyDescent="0.2">
      <c r="A55" s="70"/>
      <c r="B55" s="75" t="s">
        <v>98</v>
      </c>
      <c r="C55" s="72" t="s">
        <v>8</v>
      </c>
      <c r="D55" s="72" t="s">
        <v>150</v>
      </c>
      <c r="E55" s="72">
        <v>1250</v>
      </c>
      <c r="F55" s="72">
        <v>1250</v>
      </c>
      <c r="G55" s="72">
        <v>1250</v>
      </c>
      <c r="H55" s="72">
        <v>1250</v>
      </c>
      <c r="I55" s="72">
        <v>1250</v>
      </c>
    </row>
    <row r="56" spans="1:9" x14ac:dyDescent="0.2">
      <c r="A56" s="70"/>
      <c r="B56" s="75" t="s">
        <v>90</v>
      </c>
      <c r="C56" s="72" t="s">
        <v>8</v>
      </c>
      <c r="D56" s="72" t="s">
        <v>150</v>
      </c>
      <c r="E56" s="72">
        <v>1</v>
      </c>
      <c r="F56" s="72"/>
      <c r="G56" s="72"/>
      <c r="H56" s="72"/>
      <c r="I56" s="73"/>
    </row>
    <row r="57" spans="1:9" x14ac:dyDescent="0.2">
      <c r="A57" s="70"/>
      <c r="B57" s="75" t="s">
        <v>91</v>
      </c>
      <c r="C57" s="72" t="s">
        <v>97</v>
      </c>
      <c r="D57" s="72" t="s">
        <v>150</v>
      </c>
      <c r="E57" s="72">
        <v>1</v>
      </c>
      <c r="F57" s="72">
        <v>1</v>
      </c>
      <c r="G57" s="72">
        <v>1</v>
      </c>
      <c r="H57" s="72">
        <v>1</v>
      </c>
      <c r="I57" s="72">
        <v>1</v>
      </c>
    </row>
    <row r="58" spans="1:9" ht="22.9" customHeight="1" x14ac:dyDescent="0.2">
      <c r="A58" s="70"/>
      <c r="B58" s="75" t="s">
        <v>96</v>
      </c>
      <c r="C58" s="72" t="s">
        <v>99</v>
      </c>
      <c r="D58" s="72" t="s">
        <v>150</v>
      </c>
      <c r="E58" s="72"/>
      <c r="F58" s="72"/>
      <c r="G58" s="72"/>
      <c r="H58" s="72"/>
      <c r="I58" s="73"/>
    </row>
    <row r="59" spans="1:9" x14ac:dyDescent="0.2">
      <c r="A59" s="68"/>
      <c r="B59" s="134" t="s">
        <v>15</v>
      </c>
      <c r="C59" s="134"/>
      <c r="D59" s="134"/>
      <c r="E59" s="134"/>
      <c r="F59" s="134"/>
      <c r="G59" s="134"/>
      <c r="H59" s="134"/>
      <c r="I59" s="135"/>
    </row>
    <row r="60" spans="1:9" s="63" customFormat="1" ht="25.5" x14ac:dyDescent="0.2">
      <c r="A60" s="70"/>
      <c r="B60" s="71" t="s">
        <v>16</v>
      </c>
      <c r="C60" s="72" t="s">
        <v>49</v>
      </c>
      <c r="D60" s="72" t="s">
        <v>150</v>
      </c>
      <c r="E60" s="78">
        <f>(E93+E98+E100)/365/E41</f>
        <v>41.155665108783239</v>
      </c>
      <c r="F60" s="78">
        <f t="shared" ref="F60:I60" si="3">(F93+F98+F100)/365/F41</f>
        <v>47.00284284246576</v>
      </c>
      <c r="G60" s="78">
        <f t="shared" si="3"/>
        <v>51.135363140410973</v>
      </c>
      <c r="H60" s="78">
        <f t="shared" si="3"/>
        <v>55.503126517287683</v>
      </c>
      <c r="I60" s="78">
        <f t="shared" si="3"/>
        <v>60.21801480429933</v>
      </c>
    </row>
    <row r="61" spans="1:9" ht="25.5" x14ac:dyDescent="0.2">
      <c r="A61" s="70"/>
      <c r="B61" s="71" t="s">
        <v>105</v>
      </c>
      <c r="C61" s="72"/>
      <c r="D61" s="72"/>
      <c r="E61" s="72"/>
      <c r="F61" s="72"/>
      <c r="G61" s="72"/>
      <c r="H61" s="72"/>
      <c r="I61" s="73"/>
    </row>
    <row r="62" spans="1:9" ht="25.5" x14ac:dyDescent="0.2">
      <c r="A62" s="70"/>
      <c r="B62" s="75" t="s">
        <v>119</v>
      </c>
      <c r="C62" s="72" t="s">
        <v>121</v>
      </c>
      <c r="D62" s="72" t="s">
        <v>151</v>
      </c>
      <c r="E62" s="79">
        <v>410</v>
      </c>
      <c r="F62" s="79"/>
      <c r="G62" s="79"/>
      <c r="H62" s="79"/>
      <c r="I62" s="80"/>
    </row>
    <row r="63" spans="1:9" ht="25.5" x14ac:dyDescent="0.2">
      <c r="A63" s="70"/>
      <c r="B63" s="75" t="s">
        <v>84</v>
      </c>
      <c r="C63" s="72" t="s">
        <v>115</v>
      </c>
      <c r="D63" s="72" t="s">
        <v>151</v>
      </c>
      <c r="E63" s="79">
        <v>10</v>
      </c>
      <c r="F63" s="79">
        <f>E63*1.073</f>
        <v>10.73</v>
      </c>
      <c r="G63" s="79">
        <f>F63*1.062</f>
        <v>11.39526</v>
      </c>
      <c r="H63" s="79">
        <f>G63*1.053</f>
        <v>11.99920878</v>
      </c>
      <c r="I63" s="79">
        <f>H63*1.05</f>
        <v>12.599169219</v>
      </c>
    </row>
    <row r="64" spans="1:9" ht="25.5" x14ac:dyDescent="0.2">
      <c r="A64" s="70"/>
      <c r="B64" s="75" t="s">
        <v>106</v>
      </c>
      <c r="C64" s="72" t="s">
        <v>116</v>
      </c>
      <c r="D64" s="72" t="s">
        <v>151</v>
      </c>
      <c r="E64" s="79">
        <v>4.3</v>
      </c>
      <c r="F64" s="79"/>
      <c r="G64" s="79">
        <f>E64*1.139526</f>
        <v>4.8999617999999998</v>
      </c>
      <c r="H64" s="79"/>
      <c r="I64" s="80"/>
    </row>
    <row r="65" spans="1:9" ht="25.5" x14ac:dyDescent="0.2">
      <c r="A65" s="70"/>
      <c r="B65" s="75" t="s">
        <v>86</v>
      </c>
      <c r="C65" s="72" t="s">
        <v>115</v>
      </c>
      <c r="D65" s="72" t="s">
        <v>151</v>
      </c>
      <c r="E65" s="79">
        <v>1.5</v>
      </c>
      <c r="F65" s="79">
        <f t="shared" ref="F65:F68" si="4">E65*1.073</f>
        <v>1.6094999999999999</v>
      </c>
      <c r="G65" s="79">
        <f t="shared" ref="G65:G68" si="5">F65*1.062</f>
        <v>1.7092890000000001</v>
      </c>
      <c r="H65" s="79">
        <f t="shared" ref="H65:H68" si="6">G65*1.053</f>
        <v>1.7998813169999999</v>
      </c>
      <c r="I65" s="79">
        <f t="shared" ref="I65:I68" si="7">H65*1.05</f>
        <v>1.8898753828499999</v>
      </c>
    </row>
    <row r="66" spans="1:9" ht="25.5" x14ac:dyDescent="0.2">
      <c r="A66" s="70"/>
      <c r="B66" s="75" t="s">
        <v>89</v>
      </c>
      <c r="C66" s="72" t="s">
        <v>115</v>
      </c>
      <c r="D66" s="72" t="s">
        <v>151</v>
      </c>
      <c r="E66" s="79">
        <v>40</v>
      </c>
      <c r="F66" s="79"/>
      <c r="G66" s="79"/>
      <c r="H66" s="79"/>
      <c r="I66" s="79"/>
    </row>
    <row r="67" spans="1:9" ht="25.5" x14ac:dyDescent="0.2">
      <c r="A67" s="70"/>
      <c r="B67" s="75" t="s">
        <v>107</v>
      </c>
      <c r="C67" s="72" t="s">
        <v>115</v>
      </c>
      <c r="D67" s="72" t="s">
        <v>151</v>
      </c>
      <c r="E67" s="79">
        <v>3</v>
      </c>
      <c r="F67" s="79"/>
      <c r="G67" s="79"/>
      <c r="H67" s="79"/>
      <c r="I67" s="79"/>
    </row>
    <row r="68" spans="1:9" x14ac:dyDescent="0.2">
      <c r="A68" s="70"/>
      <c r="B68" s="75" t="s">
        <v>98</v>
      </c>
      <c r="C68" s="72" t="s">
        <v>103</v>
      </c>
      <c r="D68" s="72" t="s">
        <v>151</v>
      </c>
      <c r="E68" s="79">
        <v>4</v>
      </c>
      <c r="F68" s="79">
        <f t="shared" si="4"/>
        <v>4.2919999999999998</v>
      </c>
      <c r="G68" s="79">
        <f t="shared" si="5"/>
        <v>4.5581040000000002</v>
      </c>
      <c r="H68" s="79">
        <f t="shared" si="6"/>
        <v>4.7996835119999997</v>
      </c>
      <c r="I68" s="79">
        <f t="shared" si="7"/>
        <v>5.0396676875999997</v>
      </c>
    </row>
    <row r="69" spans="1:9" ht="25.5" x14ac:dyDescent="0.2">
      <c r="A69" s="74"/>
      <c r="B69" s="71" t="s">
        <v>128</v>
      </c>
      <c r="C69" s="72"/>
      <c r="D69" s="72"/>
      <c r="E69" s="79"/>
      <c r="F69" s="79"/>
      <c r="G69" s="79"/>
      <c r="H69" s="79"/>
      <c r="I69" s="80"/>
    </row>
    <row r="70" spans="1:9" ht="25.5" x14ac:dyDescent="0.2">
      <c r="A70" s="70"/>
      <c r="B70" s="75" t="s">
        <v>108</v>
      </c>
      <c r="C70" s="72" t="s">
        <v>115</v>
      </c>
      <c r="D70" s="72" t="s">
        <v>151</v>
      </c>
      <c r="E70" s="79">
        <v>10</v>
      </c>
      <c r="F70" s="79"/>
      <c r="G70" s="79"/>
      <c r="H70" s="79"/>
      <c r="I70" s="80"/>
    </row>
    <row r="71" spans="1:9" ht="25.5" x14ac:dyDescent="0.2">
      <c r="A71" s="70"/>
      <c r="B71" s="75" t="s">
        <v>109</v>
      </c>
      <c r="C71" s="72" t="s">
        <v>115</v>
      </c>
      <c r="D71" s="72" t="s">
        <v>151</v>
      </c>
      <c r="E71" s="79">
        <v>6</v>
      </c>
      <c r="F71" s="79"/>
      <c r="G71" s="79"/>
      <c r="H71" s="79"/>
      <c r="I71" s="80"/>
    </row>
    <row r="72" spans="1:9" ht="25.5" x14ac:dyDescent="0.2">
      <c r="A72" s="70"/>
      <c r="B72" s="75" t="s">
        <v>110</v>
      </c>
      <c r="C72" s="72" t="s">
        <v>115</v>
      </c>
      <c r="D72" s="72" t="s">
        <v>151</v>
      </c>
      <c r="E72" s="79">
        <v>20</v>
      </c>
      <c r="F72" s="79">
        <f>E72*1.073</f>
        <v>21.46</v>
      </c>
      <c r="G72" s="79">
        <f>F72*1.062</f>
        <v>22.790520000000001</v>
      </c>
      <c r="H72" s="79">
        <f>G72*1.053</f>
        <v>23.99841756</v>
      </c>
      <c r="I72" s="79">
        <f>H72*1.05</f>
        <v>25.198338438</v>
      </c>
    </row>
    <row r="73" spans="1:9" ht="25.5" x14ac:dyDescent="0.2">
      <c r="A73" s="70"/>
      <c r="B73" s="75" t="s">
        <v>111</v>
      </c>
      <c r="C73" s="72" t="s">
        <v>104</v>
      </c>
      <c r="D73" s="72" t="s">
        <v>151</v>
      </c>
      <c r="E73" s="79">
        <v>35</v>
      </c>
      <c r="F73" s="79">
        <f>E73*1.073</f>
        <v>37.555</v>
      </c>
      <c r="G73" s="79">
        <f>F73*1.062</f>
        <v>39.883410000000005</v>
      </c>
      <c r="H73" s="79">
        <f>G73*1.053</f>
        <v>41.997230730000005</v>
      </c>
      <c r="I73" s="79">
        <f>H73*1.05</f>
        <v>44.097092266500006</v>
      </c>
    </row>
    <row r="74" spans="1:9" ht="25.5" x14ac:dyDescent="0.2">
      <c r="A74" s="70"/>
      <c r="B74" s="75" t="s">
        <v>112</v>
      </c>
      <c r="C74" s="72" t="s">
        <v>115</v>
      </c>
      <c r="D74" s="72" t="s">
        <v>151</v>
      </c>
      <c r="E74" s="79">
        <v>10</v>
      </c>
      <c r="F74" s="79"/>
      <c r="G74" s="79"/>
      <c r="H74" s="79"/>
      <c r="I74" s="80"/>
    </row>
    <row r="75" spans="1:9" ht="25.5" x14ac:dyDescent="0.2">
      <c r="A75" s="70"/>
      <c r="B75" s="75" t="s">
        <v>113</v>
      </c>
      <c r="C75" s="72" t="s">
        <v>122</v>
      </c>
      <c r="D75" s="72" t="s">
        <v>151</v>
      </c>
      <c r="E75" s="79">
        <v>6</v>
      </c>
      <c r="F75" s="79">
        <f>E75*1.073</f>
        <v>6.4379999999999997</v>
      </c>
      <c r="G75" s="79">
        <f>F75*1.062</f>
        <v>6.8371560000000002</v>
      </c>
      <c r="H75" s="79">
        <f>G75*1.053</f>
        <v>7.1995252679999995</v>
      </c>
      <c r="I75" s="79">
        <f>H75*1.05</f>
        <v>7.5595015313999996</v>
      </c>
    </row>
    <row r="76" spans="1:9" ht="27.75" customHeight="1" x14ac:dyDescent="0.2">
      <c r="A76" s="70"/>
      <c r="B76" s="75" t="s">
        <v>114</v>
      </c>
      <c r="C76" s="72" t="s">
        <v>99</v>
      </c>
      <c r="D76" s="72" t="s">
        <v>151</v>
      </c>
      <c r="E76" s="79">
        <v>200</v>
      </c>
      <c r="F76" s="79">
        <f>E76*1.073</f>
        <v>214.6</v>
      </c>
      <c r="G76" s="79">
        <f>F76*1.062</f>
        <v>227.90520000000001</v>
      </c>
      <c r="H76" s="79">
        <f>G76*1.053</f>
        <v>239.98417559999999</v>
      </c>
      <c r="I76" s="79">
        <f>H76*1.05</f>
        <v>251.98338437999999</v>
      </c>
    </row>
    <row r="77" spans="1:9" x14ac:dyDescent="0.2">
      <c r="A77" s="68"/>
      <c r="B77" s="136" t="s">
        <v>17</v>
      </c>
      <c r="C77" s="137"/>
      <c r="D77" s="137"/>
      <c r="E77" s="137"/>
      <c r="F77" s="137"/>
      <c r="G77" s="137"/>
      <c r="H77" s="137"/>
      <c r="I77" s="138"/>
    </row>
    <row r="78" spans="1:9" ht="25.5" x14ac:dyDescent="0.2">
      <c r="A78" s="81"/>
      <c r="B78" s="82" t="s">
        <v>60</v>
      </c>
      <c r="C78" s="72" t="s">
        <v>18</v>
      </c>
      <c r="D78" s="72" t="s">
        <v>150</v>
      </c>
      <c r="E78" s="78">
        <f>E38/E31*100</f>
        <v>12.830188679245284</v>
      </c>
      <c r="F78" s="78">
        <f>F38/F31*100</f>
        <v>11.976047904191617</v>
      </c>
      <c r="G78" s="78">
        <f>G38/G31*100</f>
        <v>11.967090501121914</v>
      </c>
      <c r="H78" s="78">
        <f>H38/H31*100</f>
        <v>12.048192771084338</v>
      </c>
      <c r="I78" s="83">
        <f>I38/I31*100</f>
        <v>12.22307104660046</v>
      </c>
    </row>
    <row r="79" spans="1:9" ht="38.25" x14ac:dyDescent="0.2">
      <c r="A79" s="81"/>
      <c r="B79" s="82" t="s">
        <v>61</v>
      </c>
      <c r="C79" s="72" t="s">
        <v>18</v>
      </c>
      <c r="D79" s="72" t="s">
        <v>150</v>
      </c>
      <c r="E79" s="78">
        <f>E37/E33*100</f>
        <v>32.722513089005233</v>
      </c>
      <c r="F79" s="78">
        <f>F37/F33*100</f>
        <v>33.156498673740053</v>
      </c>
      <c r="G79" s="78">
        <f>G37/G33*100</f>
        <v>33.156498673740053</v>
      </c>
      <c r="H79" s="78">
        <f>H37/H33*100</f>
        <v>33.156498673740053</v>
      </c>
      <c r="I79" s="83">
        <f>I37/I33*100</f>
        <v>33.156498673740053</v>
      </c>
    </row>
    <row r="80" spans="1:9" ht="25.5" x14ac:dyDescent="0.2">
      <c r="A80" s="84"/>
      <c r="B80" s="85" t="s">
        <v>62</v>
      </c>
      <c r="C80" s="86" t="s">
        <v>18</v>
      </c>
      <c r="D80" s="72" t="s">
        <v>150</v>
      </c>
      <c r="E80" s="87">
        <f>100%-F31/E31</f>
        <v>-8.3018867924529172E-3</v>
      </c>
      <c r="F80" s="87">
        <f t="shared" ref="F80:I80" si="8">100%-G31/F31</f>
        <v>-7.4850299401196807E-4</v>
      </c>
      <c r="G80" s="87">
        <f t="shared" si="8"/>
        <v>6.7314884068810921E-3</v>
      </c>
      <c r="H80" s="87">
        <f t="shared" si="8"/>
        <v>1.4307228915662606E-2</v>
      </c>
      <c r="I80" s="87">
        <f t="shared" si="8"/>
        <v>2.2154316271963292E-2</v>
      </c>
    </row>
    <row r="83" spans="2:13" x14ac:dyDescent="0.2">
      <c r="B83" s="88" t="s">
        <v>123</v>
      </c>
      <c r="C83" s="89"/>
      <c r="D83" s="90"/>
      <c r="E83" s="91">
        <f>SUM(E84:E88)</f>
        <v>479300</v>
      </c>
      <c r="F83" s="91">
        <f t="shared" ref="F83:I83" si="9">SUM(F84:F88)</f>
        <v>16094.999999999998</v>
      </c>
      <c r="G83" s="91">
        <f t="shared" si="9"/>
        <v>33388.111799999999</v>
      </c>
      <c r="H83" s="91">
        <f t="shared" si="9"/>
        <v>17998.813169999998</v>
      </c>
      <c r="I83" s="91">
        <f t="shared" si="9"/>
        <v>18898.753828499997</v>
      </c>
    </row>
    <row r="84" spans="2:13" ht="25.5" x14ac:dyDescent="0.2">
      <c r="B84" s="75" t="s">
        <v>119</v>
      </c>
      <c r="E84" s="92">
        <f>E62*E44*1000</f>
        <v>410000</v>
      </c>
      <c r="F84" s="92"/>
      <c r="G84" s="92"/>
      <c r="H84" s="92"/>
      <c r="I84" s="92"/>
    </row>
    <row r="85" spans="2:13" x14ac:dyDescent="0.2">
      <c r="B85" s="75" t="s">
        <v>84</v>
      </c>
      <c r="E85" s="92">
        <f>E63*E46*1000</f>
        <v>10000</v>
      </c>
      <c r="F85" s="92">
        <f t="shared" ref="F85:I85" si="10">F63*F46*1000</f>
        <v>0</v>
      </c>
      <c r="G85" s="92">
        <f t="shared" si="10"/>
        <v>11395.26</v>
      </c>
      <c r="H85" s="92">
        <f t="shared" si="10"/>
        <v>0</v>
      </c>
      <c r="I85" s="92">
        <f t="shared" si="10"/>
        <v>0</v>
      </c>
    </row>
    <row r="86" spans="2:13" x14ac:dyDescent="0.2">
      <c r="B86" s="75" t="s">
        <v>88</v>
      </c>
      <c r="E86" s="92">
        <f t="shared" ref="E86:I88" si="11">E64*E46*1000</f>
        <v>4300</v>
      </c>
      <c r="F86" s="92">
        <f t="shared" si="11"/>
        <v>0</v>
      </c>
      <c r="G86" s="92">
        <f t="shared" si="11"/>
        <v>4899.9618</v>
      </c>
      <c r="H86" s="92">
        <f t="shared" si="11"/>
        <v>0</v>
      </c>
      <c r="I86" s="92">
        <f t="shared" si="11"/>
        <v>0</v>
      </c>
    </row>
    <row r="87" spans="2:13" x14ac:dyDescent="0.2">
      <c r="B87" s="75" t="s">
        <v>86</v>
      </c>
      <c r="E87" s="92">
        <f t="shared" si="11"/>
        <v>15000</v>
      </c>
      <c r="F87" s="92">
        <f t="shared" si="11"/>
        <v>16094.999999999998</v>
      </c>
      <c r="G87" s="92">
        <f t="shared" si="11"/>
        <v>17092.89</v>
      </c>
      <c r="H87" s="92">
        <f t="shared" si="11"/>
        <v>17998.813169999998</v>
      </c>
      <c r="I87" s="92">
        <f t="shared" si="11"/>
        <v>18898.753828499997</v>
      </c>
      <c r="L87" s="65">
        <v>1000</v>
      </c>
    </row>
    <row r="88" spans="2:13" x14ac:dyDescent="0.2">
      <c r="B88" s="75" t="s">
        <v>89</v>
      </c>
      <c r="E88" s="92">
        <f t="shared" si="11"/>
        <v>40000</v>
      </c>
      <c r="F88" s="92">
        <f t="shared" si="11"/>
        <v>0</v>
      </c>
      <c r="G88" s="92">
        <f t="shared" si="11"/>
        <v>0</v>
      </c>
      <c r="H88" s="92">
        <f t="shared" si="11"/>
        <v>0</v>
      </c>
      <c r="I88" s="92">
        <f t="shared" si="11"/>
        <v>0</v>
      </c>
    </row>
    <row r="89" spans="2:13" ht="27" customHeight="1" x14ac:dyDescent="0.2">
      <c r="B89" s="88" t="s">
        <v>124</v>
      </c>
      <c r="C89" s="89"/>
      <c r="D89" s="90"/>
      <c r="E89" s="91">
        <f>SUM(E90:E98)</f>
        <v>1091525</v>
      </c>
      <c r="F89" s="91">
        <f t="shared" ref="F89:I89" si="12">SUM(F90:F98)</f>
        <v>1098966.6000000001</v>
      </c>
      <c r="G89" s="91">
        <f t="shared" si="12"/>
        <v>1167102.5292000002</v>
      </c>
      <c r="H89" s="91">
        <f t="shared" si="12"/>
        <v>1228958.9632476002</v>
      </c>
      <c r="I89" s="91">
        <f t="shared" si="12"/>
        <v>1290406.9114099802</v>
      </c>
    </row>
    <row r="90" spans="2:13" x14ac:dyDescent="0.2">
      <c r="B90" s="75" t="s">
        <v>92</v>
      </c>
      <c r="E90" s="92">
        <f>E70*E50*1000</f>
        <v>10000</v>
      </c>
      <c r="F90" s="92">
        <f>F70*F50</f>
        <v>0</v>
      </c>
      <c r="G90" s="92">
        <f>G70*G50</f>
        <v>0</v>
      </c>
      <c r="H90" s="92">
        <f>H70*H50</f>
        <v>0</v>
      </c>
      <c r="I90" s="92">
        <f>I70*I50</f>
        <v>0</v>
      </c>
    </row>
    <row r="91" spans="2:13" x14ac:dyDescent="0.2">
      <c r="B91" s="75" t="s">
        <v>93</v>
      </c>
      <c r="E91" s="93">
        <f>E71*E51*1000</f>
        <v>6000</v>
      </c>
      <c r="F91" s="94">
        <f t="shared" ref="F91:I92" si="13">F71*F51*1000</f>
        <v>0</v>
      </c>
      <c r="G91" s="92">
        <f t="shared" si="13"/>
        <v>0</v>
      </c>
      <c r="H91" s="92">
        <f t="shared" si="13"/>
        <v>0</v>
      </c>
      <c r="I91" s="92">
        <f t="shared" si="13"/>
        <v>0</v>
      </c>
    </row>
    <row r="92" spans="2:13" x14ac:dyDescent="0.2">
      <c r="B92" s="75" t="s">
        <v>95</v>
      </c>
      <c r="E92" s="92">
        <f>E72*E52*1000</f>
        <v>200000</v>
      </c>
      <c r="F92" s="92">
        <f t="shared" si="13"/>
        <v>214600.00000000003</v>
      </c>
      <c r="G92" s="92">
        <f t="shared" si="13"/>
        <v>227905.2</v>
      </c>
      <c r="H92" s="92">
        <f t="shared" si="13"/>
        <v>239984.17560000002</v>
      </c>
      <c r="I92" s="92">
        <f t="shared" si="13"/>
        <v>251983.38438000003</v>
      </c>
    </row>
    <row r="93" spans="2:13" ht="25.5" x14ac:dyDescent="0.2">
      <c r="B93" s="75" t="s">
        <v>100</v>
      </c>
      <c r="E93" s="92">
        <f>E73*E53</f>
        <v>651525</v>
      </c>
      <c r="F93" s="92">
        <f>F73*F53</f>
        <v>657963.6</v>
      </c>
      <c r="G93" s="92">
        <f>G73*G53</f>
        <v>698757.34320000012</v>
      </c>
      <c r="H93" s="92">
        <f>H73*H53</f>
        <v>735791.48238960013</v>
      </c>
      <c r="I93" s="92">
        <f>I73*I53</f>
        <v>772581.05650908011</v>
      </c>
    </row>
    <row r="94" spans="2:13" x14ac:dyDescent="0.2">
      <c r="B94" s="75" t="s">
        <v>94</v>
      </c>
      <c r="E94" s="92">
        <f>E67*E54*1000</f>
        <v>3000</v>
      </c>
      <c r="F94" s="92">
        <f>F67*F54*1000</f>
        <v>0</v>
      </c>
      <c r="G94" s="92">
        <f>G67*G54*1000</f>
        <v>0</v>
      </c>
      <c r="H94" s="92">
        <f>H67*H54*1000</f>
        <v>0</v>
      </c>
      <c r="I94" s="92">
        <f>I67*I54*1000</f>
        <v>0</v>
      </c>
    </row>
    <row r="95" spans="2:13" x14ac:dyDescent="0.2">
      <c r="B95" s="75" t="s">
        <v>98</v>
      </c>
      <c r="E95" s="92">
        <f>E68*E55</f>
        <v>5000</v>
      </c>
      <c r="F95" s="92">
        <f>F68*F55</f>
        <v>5365</v>
      </c>
      <c r="G95" s="92">
        <f>G68*G55</f>
        <v>5697.63</v>
      </c>
      <c r="H95" s="92">
        <f>H68*H55</f>
        <v>5999.6043899999995</v>
      </c>
      <c r="I95" s="92">
        <f>I68*I55</f>
        <v>6299.5846094999997</v>
      </c>
      <c r="M95" s="65">
        <v>595680</v>
      </c>
    </row>
    <row r="96" spans="2:13" x14ac:dyDescent="0.2">
      <c r="B96" s="75" t="s">
        <v>90</v>
      </c>
      <c r="E96" s="92">
        <f t="shared" ref="E96:I97" si="14">E74*E56*1000</f>
        <v>10000</v>
      </c>
      <c r="F96" s="92">
        <f t="shared" si="14"/>
        <v>0</v>
      </c>
      <c r="G96" s="92">
        <f t="shared" si="14"/>
        <v>0</v>
      </c>
      <c r="H96" s="92">
        <f t="shared" si="14"/>
        <v>0</v>
      </c>
      <c r="I96" s="92">
        <f t="shared" si="14"/>
        <v>0</v>
      </c>
    </row>
    <row r="97" spans="2:9" x14ac:dyDescent="0.2">
      <c r="B97" s="75" t="s">
        <v>91</v>
      </c>
      <c r="E97" s="92">
        <f t="shared" si="14"/>
        <v>6000</v>
      </c>
      <c r="F97" s="92">
        <f t="shared" si="14"/>
        <v>6438</v>
      </c>
      <c r="G97" s="92">
        <f t="shared" si="14"/>
        <v>6837.1559999999999</v>
      </c>
      <c r="H97" s="92">
        <f t="shared" si="14"/>
        <v>7199.5252679999994</v>
      </c>
      <c r="I97" s="92">
        <f t="shared" si="14"/>
        <v>7559.5015313999993</v>
      </c>
    </row>
    <row r="98" spans="2:9" ht="25.5" x14ac:dyDescent="0.2">
      <c r="B98" s="75" t="s">
        <v>96</v>
      </c>
      <c r="E98" s="92">
        <f>E76*1000</f>
        <v>200000</v>
      </c>
      <c r="F98" s="92">
        <f t="shared" ref="F98:I98" si="15">F76*1000</f>
        <v>214600</v>
      </c>
      <c r="G98" s="92">
        <f t="shared" si="15"/>
        <v>227905.2</v>
      </c>
      <c r="H98" s="92">
        <f t="shared" si="15"/>
        <v>239984.17559999999</v>
      </c>
      <c r="I98" s="92">
        <f t="shared" si="15"/>
        <v>251983.38438</v>
      </c>
    </row>
    <row r="99" spans="2:9" x14ac:dyDescent="0.2">
      <c r="E99" s="91">
        <f>E89+E83</f>
        <v>1570825</v>
      </c>
      <c r="F99" s="91">
        <f t="shared" ref="F99:I99" si="16">F89+F83</f>
        <v>1115061.6000000001</v>
      </c>
      <c r="G99" s="91">
        <f t="shared" si="16"/>
        <v>1200490.6410000003</v>
      </c>
      <c r="H99" s="91">
        <f t="shared" si="16"/>
        <v>1246957.7764176002</v>
      </c>
      <c r="I99" s="91">
        <f t="shared" si="16"/>
        <v>1309305.6652384801</v>
      </c>
    </row>
    <row r="100" spans="2:9" x14ac:dyDescent="0.2">
      <c r="B100" s="95" t="s">
        <v>125</v>
      </c>
      <c r="E100" s="92">
        <v>1702184.02</v>
      </c>
      <c r="F100" s="92">
        <f>E100*1.1</f>
        <v>1872402.4220000003</v>
      </c>
      <c r="G100" s="92">
        <f t="shared" ref="G100:I100" si="17">F100*1.1</f>
        <v>2059642.6642000005</v>
      </c>
      <c r="H100" s="92">
        <f t="shared" si="17"/>
        <v>2265606.9306200007</v>
      </c>
      <c r="I100" s="92">
        <f t="shared" si="17"/>
        <v>2492167.6236820011</v>
      </c>
    </row>
    <row r="101" spans="2:9" x14ac:dyDescent="0.2">
      <c r="B101" s="95" t="s">
        <v>126</v>
      </c>
      <c r="E101" s="92">
        <v>500000</v>
      </c>
      <c r="F101" s="92">
        <v>525500</v>
      </c>
      <c r="G101" s="92"/>
      <c r="H101" s="92"/>
      <c r="I101" s="92"/>
    </row>
    <row r="102" spans="2:9" x14ac:dyDescent="0.2">
      <c r="B102" s="95" t="s">
        <v>55</v>
      </c>
      <c r="E102" s="91">
        <f>SUM(E99:E101)</f>
        <v>3773009.02</v>
      </c>
      <c r="F102" s="91">
        <f t="shared" ref="F102:I102" si="18">SUM(F99:F101)</f>
        <v>3512964.0220000003</v>
      </c>
      <c r="G102" s="91">
        <f t="shared" si="18"/>
        <v>3260133.3052000008</v>
      </c>
      <c r="H102" s="91">
        <f t="shared" si="18"/>
        <v>3512564.7070376007</v>
      </c>
      <c r="I102" s="91">
        <f t="shared" si="18"/>
        <v>3801473.2889204812</v>
      </c>
    </row>
    <row r="103" spans="2:9" x14ac:dyDescent="0.2">
      <c r="B103" s="95" t="s">
        <v>139</v>
      </c>
      <c r="E103" s="63">
        <f>'Додаток 1 Заходи'!G27*1000-'Додаток 2 Показники'!E102</f>
        <v>50000</v>
      </c>
      <c r="F103" s="63">
        <f>'Додаток 1 Заходи'!H27*1000-'Додаток 2 Показники'!F102</f>
        <v>49999.999999999534</v>
      </c>
      <c r="G103" s="63">
        <f>'Додаток 1 Заходи'!I27*1000-'Додаток 2 Показники'!G102</f>
        <v>50000</v>
      </c>
      <c r="H103" s="63">
        <f>'Додаток 1 Заходи'!J27*1000-'Додаток 2 Показники'!H102</f>
        <v>50000.000000000466</v>
      </c>
      <c r="I103" s="63">
        <f>'Додаток 1 Заходи'!K27*1000-'Додаток 2 Показники'!I102</f>
        <v>50000.000000000931</v>
      </c>
    </row>
  </sheetData>
  <mergeCells count="12">
    <mergeCell ref="G1:I1"/>
    <mergeCell ref="A2:I2"/>
    <mergeCell ref="A4:A5"/>
    <mergeCell ref="B59:I59"/>
    <mergeCell ref="B77:I77"/>
    <mergeCell ref="B4:B5"/>
    <mergeCell ref="C4:C5"/>
    <mergeCell ref="E4:I4"/>
    <mergeCell ref="B7:I7"/>
    <mergeCell ref="B30:I30"/>
    <mergeCell ref="A3:I3"/>
    <mergeCell ref="D4:D5"/>
  </mergeCells>
  <pageMargins left="0.51181102362204722" right="0.27559055118110237" top="0.74803149606299213" bottom="0.74803149606299213" header="0.31496062992125984" footer="0.31496062992125984"/>
  <pageSetup paperSize="9" scale="67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A35" zoomScaleNormal="100" workbookViewId="0">
      <selection activeCell="C37" sqref="C37"/>
    </sheetView>
  </sheetViews>
  <sheetFormatPr defaultRowHeight="15" x14ac:dyDescent="0.25"/>
  <cols>
    <col min="1" max="1" width="4.28515625" customWidth="1"/>
    <col min="2" max="2" width="22.140625" style="3" customWidth="1"/>
    <col min="3" max="3" width="47" customWidth="1"/>
    <col min="4" max="5" width="12.42578125" hidden="1" customWidth="1"/>
    <col min="6" max="6" width="12.5703125" hidden="1" customWidth="1"/>
    <col min="7" max="9" width="0" hidden="1" customWidth="1"/>
    <col min="11" max="11" width="9.140625" style="38"/>
    <col min="12" max="12" width="27" hidden="1" customWidth="1"/>
    <col min="13" max="13" width="18.7109375" customWidth="1"/>
  </cols>
  <sheetData>
    <row r="1" spans="1:20" ht="61.5" hidden="1" customHeight="1" x14ac:dyDescent="0.3">
      <c r="K1" s="121" t="s">
        <v>68</v>
      </c>
      <c r="L1" s="122"/>
    </row>
    <row r="2" spans="1:20" ht="14.45" x14ac:dyDescent="0.3">
      <c r="K2" s="34"/>
      <c r="L2" s="30"/>
    </row>
    <row r="3" spans="1:20" ht="57" customHeight="1" x14ac:dyDescent="0.25">
      <c r="B3" s="123" t="s">
        <v>69</v>
      </c>
      <c r="C3" s="124"/>
      <c r="D3" s="124"/>
      <c r="E3" s="124"/>
      <c r="F3" s="124"/>
      <c r="G3" s="124"/>
      <c r="H3" s="124"/>
      <c r="I3" s="124"/>
      <c r="J3" s="124"/>
      <c r="K3" s="124"/>
      <c r="L3" s="4"/>
    </row>
    <row r="5" spans="1:20" ht="15.75" x14ac:dyDescent="0.25">
      <c r="A5" s="161" t="s">
        <v>29</v>
      </c>
      <c r="B5" s="163" t="s">
        <v>30</v>
      </c>
      <c r="C5" s="163" t="s">
        <v>31</v>
      </c>
      <c r="D5" s="163" t="s">
        <v>63</v>
      </c>
      <c r="E5" s="163" t="s">
        <v>65</v>
      </c>
      <c r="F5" s="163" t="s">
        <v>56</v>
      </c>
      <c r="G5" s="165" t="s">
        <v>57</v>
      </c>
      <c r="H5" s="165"/>
      <c r="I5" s="165"/>
      <c r="J5" s="165"/>
      <c r="K5" s="165"/>
      <c r="L5" s="166" t="s">
        <v>32</v>
      </c>
      <c r="M5" s="96"/>
      <c r="N5" s="97"/>
      <c r="O5" s="97"/>
      <c r="P5" s="97"/>
      <c r="Q5" s="97"/>
      <c r="R5" s="97"/>
      <c r="S5" s="97"/>
      <c r="T5" s="26"/>
    </row>
    <row r="6" spans="1:20" x14ac:dyDescent="0.25">
      <c r="A6" s="162"/>
      <c r="B6" s="164"/>
      <c r="C6" s="164"/>
      <c r="D6" s="164"/>
      <c r="E6" s="164"/>
      <c r="F6" s="164"/>
      <c r="G6" s="149" t="s">
        <v>2</v>
      </c>
      <c r="H6" s="149" t="s">
        <v>3</v>
      </c>
      <c r="I6" s="149" t="s">
        <v>4</v>
      </c>
      <c r="J6" s="149" t="s">
        <v>5</v>
      </c>
      <c r="K6" s="160" t="s">
        <v>76</v>
      </c>
      <c r="L6" s="167"/>
      <c r="M6" s="96"/>
      <c r="N6" s="97"/>
      <c r="O6" s="97"/>
      <c r="P6" s="97"/>
      <c r="Q6" s="97"/>
      <c r="R6" s="97"/>
      <c r="S6" s="97"/>
      <c r="T6" s="112"/>
    </row>
    <row r="7" spans="1:20" x14ac:dyDescent="0.25">
      <c r="A7" s="162"/>
      <c r="B7" s="164"/>
      <c r="C7" s="164"/>
      <c r="D7" s="164"/>
      <c r="E7" s="164"/>
      <c r="F7" s="164"/>
      <c r="G7" s="149"/>
      <c r="H7" s="149"/>
      <c r="I7" s="149"/>
      <c r="J7" s="149" t="s">
        <v>33</v>
      </c>
      <c r="K7" s="160"/>
      <c r="L7" s="167"/>
      <c r="M7" s="96"/>
      <c r="N7" s="97"/>
      <c r="O7" s="97"/>
      <c r="P7" s="97"/>
      <c r="Q7" s="97"/>
      <c r="R7" s="97"/>
      <c r="S7" s="97"/>
      <c r="T7" s="112"/>
    </row>
    <row r="8" spans="1:20" s="1" customFormat="1" ht="10.15" x14ac:dyDescent="0.2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35">
        <v>11</v>
      </c>
      <c r="L8" s="8">
        <v>12</v>
      </c>
      <c r="M8" s="153"/>
      <c r="N8" s="154"/>
      <c r="O8" s="154"/>
      <c r="P8" s="154"/>
      <c r="Q8" s="154"/>
      <c r="R8" s="154"/>
      <c r="S8" s="154"/>
      <c r="T8" s="28"/>
    </row>
    <row r="9" spans="1:20" s="1" customFormat="1" ht="11.25" customHeight="1" x14ac:dyDescent="0.2">
      <c r="A9" s="148">
        <v>1</v>
      </c>
      <c r="B9" s="149" t="s">
        <v>34</v>
      </c>
      <c r="C9" s="155" t="s">
        <v>67</v>
      </c>
      <c r="D9" s="156"/>
      <c r="E9" s="156"/>
      <c r="F9" s="156"/>
      <c r="G9" s="156"/>
      <c r="H9" s="156"/>
      <c r="I9" s="156"/>
      <c r="J9" s="156"/>
      <c r="K9" s="157"/>
      <c r="L9" s="8"/>
      <c r="M9" s="27"/>
      <c r="N9" s="28"/>
      <c r="O9" s="28"/>
      <c r="P9" s="28"/>
      <c r="Q9" s="28"/>
      <c r="R9" s="28"/>
      <c r="S9" s="28"/>
      <c r="T9" s="28"/>
    </row>
    <row r="10" spans="1:20" ht="15.75" x14ac:dyDescent="0.25">
      <c r="A10" s="148"/>
      <c r="B10" s="149"/>
      <c r="C10" s="10" t="s">
        <v>37</v>
      </c>
      <c r="D10" s="149" t="s">
        <v>64</v>
      </c>
      <c r="E10" s="149" t="s">
        <v>66</v>
      </c>
      <c r="F10" s="11">
        <f>SUM(G10:K10)</f>
        <v>413110</v>
      </c>
      <c r="G10" s="17">
        <f>'Додаток 2 Показники'!E84</f>
        <v>410000</v>
      </c>
      <c r="H10" s="17">
        <f>'Додаток 2 Показники'!F84</f>
        <v>0</v>
      </c>
      <c r="I10" s="17">
        <f>'Додаток 2 Показники'!G84</f>
        <v>0</v>
      </c>
      <c r="J10" s="17">
        <f>'Додаток 2 Показники'!H84</f>
        <v>0</v>
      </c>
      <c r="K10" s="33">
        <v>3110</v>
      </c>
      <c r="L10" s="158" t="s">
        <v>36</v>
      </c>
      <c r="M10" s="96"/>
      <c r="N10" s="97"/>
      <c r="O10" s="97"/>
      <c r="P10" s="97"/>
      <c r="Q10" s="97"/>
      <c r="R10" s="97"/>
      <c r="S10" s="97"/>
      <c r="T10" s="26"/>
    </row>
    <row r="11" spans="1:20" ht="15.75" x14ac:dyDescent="0.25">
      <c r="A11" s="148"/>
      <c r="B11" s="149"/>
      <c r="C11" s="10" t="s">
        <v>38</v>
      </c>
      <c r="D11" s="149"/>
      <c r="E11" s="149"/>
      <c r="F11" s="11">
        <f>SUM(G11:K11)</f>
        <v>549891.92496999993</v>
      </c>
      <c r="G11" s="17">
        <f>'Додаток 2 Показники'!E83</f>
        <v>479300</v>
      </c>
      <c r="H11" s="17">
        <f>'Додаток 2 Показники'!F83</f>
        <v>16094.999999999998</v>
      </c>
      <c r="I11" s="17">
        <f>'Додаток 2 Показники'!G83</f>
        <v>33388.111799999999</v>
      </c>
      <c r="J11" s="17">
        <f>'Додаток 2 Показники'!H83</f>
        <v>17998.813169999998</v>
      </c>
      <c r="K11" s="33">
        <v>3110</v>
      </c>
      <c r="L11" s="158"/>
      <c r="M11" s="96"/>
      <c r="N11" s="97"/>
      <c r="O11" s="97"/>
      <c r="P11" s="97"/>
      <c r="Q11" s="97"/>
      <c r="R11" s="97"/>
      <c r="S11" s="97"/>
      <c r="T11" s="26"/>
    </row>
    <row r="12" spans="1:20" ht="15.75" x14ac:dyDescent="0.25">
      <c r="A12" s="148"/>
      <c r="B12" s="149"/>
      <c r="C12" s="10" t="s">
        <v>48</v>
      </c>
      <c r="D12" s="149"/>
      <c r="E12" s="149"/>
      <c r="F12" s="11">
        <f t="shared" ref="F12:F27" si="0">SUM(G12:K12)</f>
        <v>12309.961800000001</v>
      </c>
      <c r="G12" s="17">
        <f>'Додаток 2 Показники'!E86</f>
        <v>4300</v>
      </c>
      <c r="H12" s="17">
        <f>'Додаток 2 Показники'!F86</f>
        <v>0</v>
      </c>
      <c r="I12" s="17">
        <f>'Додаток 2 Показники'!G86</f>
        <v>4899.9618</v>
      </c>
      <c r="J12" s="17">
        <f>'Додаток 2 Показники'!H86</f>
        <v>0</v>
      </c>
      <c r="K12" s="33">
        <v>3110</v>
      </c>
      <c r="L12" s="158"/>
      <c r="M12" s="96"/>
      <c r="N12" s="97"/>
      <c r="O12" s="97"/>
      <c r="P12" s="97"/>
      <c r="Q12" s="97"/>
      <c r="R12" s="97"/>
      <c r="S12" s="97"/>
      <c r="T12" s="26"/>
    </row>
    <row r="13" spans="1:20" x14ac:dyDescent="0.25">
      <c r="A13" s="148"/>
      <c r="B13" s="149"/>
      <c r="C13" s="10" t="s">
        <v>46</v>
      </c>
      <c r="D13" s="149"/>
      <c r="E13" s="149"/>
      <c r="F13" s="11">
        <f t="shared" si="0"/>
        <v>2494.4</v>
      </c>
      <c r="G13" s="17">
        <v>57.5</v>
      </c>
      <c r="H13" s="17">
        <v>62.2</v>
      </c>
      <c r="I13" s="17">
        <v>65.599999999999994</v>
      </c>
      <c r="J13" s="17">
        <v>69.099999999999994</v>
      </c>
      <c r="K13" s="33">
        <v>2240</v>
      </c>
      <c r="L13" s="150" t="s">
        <v>39</v>
      </c>
      <c r="M13" s="31" t="s">
        <v>77</v>
      </c>
      <c r="N13" s="10"/>
      <c r="O13" s="10"/>
      <c r="P13" s="10"/>
      <c r="Q13" s="10"/>
      <c r="R13" s="10"/>
      <c r="S13" s="10"/>
      <c r="T13" s="26"/>
    </row>
    <row r="14" spans="1:20" ht="15.75" x14ac:dyDescent="0.25">
      <c r="A14" s="148"/>
      <c r="B14" s="149"/>
      <c r="C14" s="159" t="s">
        <v>40</v>
      </c>
      <c r="D14" s="159"/>
      <c r="E14" s="159"/>
      <c r="F14" s="159"/>
      <c r="G14" s="159"/>
      <c r="H14" s="159"/>
      <c r="I14" s="159"/>
      <c r="J14" s="159"/>
      <c r="K14" s="159"/>
      <c r="L14" s="151"/>
      <c r="M14" s="96"/>
      <c r="N14" s="97"/>
      <c r="O14" s="97"/>
      <c r="P14" s="97"/>
      <c r="Q14" s="97"/>
      <c r="R14" s="97"/>
      <c r="S14" s="97"/>
      <c r="T14" s="26"/>
    </row>
    <row r="15" spans="1:20" ht="36" x14ac:dyDescent="0.25">
      <c r="A15" s="148"/>
      <c r="B15" s="149"/>
      <c r="C15" s="10" t="s">
        <v>40</v>
      </c>
      <c r="D15" s="25" t="s">
        <v>64</v>
      </c>
      <c r="E15" s="25" t="s">
        <v>66</v>
      </c>
      <c r="F15" s="11">
        <f t="shared" si="0"/>
        <v>68426.703169999993</v>
      </c>
      <c r="G15" s="17">
        <f>'Додаток 2 Показники'!E87</f>
        <v>15000</v>
      </c>
      <c r="H15" s="17">
        <f>'Додаток 2 Показники'!F87</f>
        <v>16094.999999999998</v>
      </c>
      <c r="I15" s="17">
        <f>'Додаток 2 Показники'!G87</f>
        <v>17092.89</v>
      </c>
      <c r="J15" s="17">
        <f>'Додаток 2 Показники'!H87</f>
        <v>17998.813169999998</v>
      </c>
      <c r="K15" s="33">
        <v>2240</v>
      </c>
      <c r="L15" s="152"/>
      <c r="M15" s="23"/>
      <c r="N15" s="24"/>
      <c r="O15" s="24"/>
      <c r="P15" s="24"/>
      <c r="Q15" s="24"/>
      <c r="R15" s="24"/>
      <c r="S15" s="24"/>
      <c r="T15" s="26"/>
    </row>
    <row r="16" spans="1:20" ht="30.75" customHeight="1" x14ac:dyDescent="0.25">
      <c r="A16" s="148">
        <v>2</v>
      </c>
      <c r="B16" s="149" t="s">
        <v>70</v>
      </c>
      <c r="C16" s="147" t="s">
        <v>72</v>
      </c>
      <c r="D16" s="147"/>
      <c r="E16" s="147"/>
      <c r="F16" s="147"/>
      <c r="G16" s="147"/>
      <c r="H16" s="147"/>
      <c r="I16" s="147"/>
      <c r="J16" s="147"/>
      <c r="K16" s="147"/>
      <c r="L16" s="29"/>
      <c r="M16" s="23"/>
      <c r="N16" s="24"/>
      <c r="O16" s="24"/>
      <c r="P16" s="24"/>
      <c r="Q16" s="24"/>
      <c r="R16" s="24"/>
      <c r="S16" s="24"/>
      <c r="T16" s="26"/>
    </row>
    <row r="17" spans="1:20" ht="24" customHeight="1" x14ac:dyDescent="0.25">
      <c r="A17" s="148"/>
      <c r="B17" s="149"/>
      <c r="C17" s="10" t="s">
        <v>71</v>
      </c>
      <c r="D17" s="149" t="s">
        <v>64</v>
      </c>
      <c r="E17" s="149" t="s">
        <v>66</v>
      </c>
      <c r="F17" s="9">
        <f t="shared" si="0"/>
        <v>5140</v>
      </c>
      <c r="G17" s="18">
        <v>500</v>
      </c>
      <c r="H17" s="18">
        <v>700</v>
      </c>
      <c r="I17" s="18">
        <v>800</v>
      </c>
      <c r="J17" s="18">
        <v>900</v>
      </c>
      <c r="K17" s="33">
        <v>2240</v>
      </c>
      <c r="L17" s="150" t="s">
        <v>41</v>
      </c>
      <c r="M17" s="96"/>
      <c r="N17" s="97"/>
      <c r="O17" s="97"/>
      <c r="P17" s="97"/>
      <c r="Q17" s="97"/>
      <c r="R17" s="97"/>
      <c r="S17" s="97"/>
      <c r="T17" s="26"/>
    </row>
    <row r="18" spans="1:20" ht="24" x14ac:dyDescent="0.25">
      <c r="A18" s="148"/>
      <c r="B18" s="149"/>
      <c r="C18" s="10" t="s">
        <v>51</v>
      </c>
      <c r="D18" s="149"/>
      <c r="E18" s="149"/>
      <c r="F18" s="9">
        <f t="shared" si="0"/>
        <v>2265</v>
      </c>
      <c r="G18" s="19" t="s">
        <v>35</v>
      </c>
      <c r="H18" s="19" t="s">
        <v>35</v>
      </c>
      <c r="I18" s="19" t="s">
        <v>35</v>
      </c>
      <c r="J18" s="19">
        <v>55</v>
      </c>
      <c r="K18" s="33">
        <v>2210</v>
      </c>
      <c r="L18" s="151"/>
      <c r="M18" s="96"/>
      <c r="N18" s="97"/>
      <c r="O18" s="97"/>
      <c r="P18" s="97"/>
      <c r="Q18" s="97"/>
      <c r="R18" s="97"/>
      <c r="S18" s="97"/>
      <c r="T18" s="26"/>
    </row>
    <row r="19" spans="1:20" ht="15.75" x14ac:dyDescent="0.25">
      <c r="A19" s="148"/>
      <c r="B19" s="149"/>
      <c r="C19" s="10" t="s">
        <v>52</v>
      </c>
      <c r="D19" s="149"/>
      <c r="E19" s="149"/>
      <c r="F19" s="9">
        <f t="shared" si="0"/>
        <v>5210</v>
      </c>
      <c r="G19" s="19">
        <f>'Додаток 2 Показники'!E94</f>
        <v>3000</v>
      </c>
      <c r="H19" s="19">
        <f>'Додаток 2 Показники'!F94</f>
        <v>0</v>
      </c>
      <c r="I19" s="19">
        <f>'Додаток 2 Показники'!G94</f>
        <v>0</v>
      </c>
      <c r="J19" s="19">
        <f>'Додаток 2 Показники'!H94</f>
        <v>0</v>
      </c>
      <c r="K19" s="33">
        <v>2210</v>
      </c>
      <c r="L19" s="151"/>
      <c r="M19" s="96"/>
      <c r="N19" s="97"/>
      <c r="O19" s="97"/>
      <c r="P19" s="97"/>
      <c r="Q19" s="97"/>
      <c r="R19" s="97"/>
      <c r="S19" s="97"/>
      <c r="T19" s="26"/>
    </row>
    <row r="20" spans="1:20" ht="15.75" x14ac:dyDescent="0.25">
      <c r="A20" s="148"/>
      <c r="B20" s="149"/>
      <c r="C20" s="10" t="s">
        <v>53</v>
      </c>
      <c r="D20" s="149"/>
      <c r="E20" s="149"/>
      <c r="F20" s="9">
        <f>SUM(G20:K20)</f>
        <v>42240</v>
      </c>
      <c r="G20" s="19">
        <f>'Додаток 2 Показники'!E88</f>
        <v>40000</v>
      </c>
      <c r="H20" s="19">
        <f>'Додаток 2 Показники'!F88</f>
        <v>0</v>
      </c>
      <c r="I20" s="19">
        <f>'Додаток 2 Показники'!G88</f>
        <v>0</v>
      </c>
      <c r="J20" s="19">
        <f>'Додаток 2 Показники'!H88</f>
        <v>0</v>
      </c>
      <c r="K20" s="33">
        <v>2240</v>
      </c>
      <c r="L20" s="151"/>
      <c r="M20" s="96"/>
      <c r="N20" s="97"/>
      <c r="O20" s="97"/>
      <c r="P20" s="97"/>
      <c r="Q20" s="97"/>
      <c r="R20" s="97"/>
      <c r="S20" s="97"/>
      <c r="T20" s="26"/>
    </row>
    <row r="21" spans="1:20" ht="15.75" x14ac:dyDescent="0.25">
      <c r="A21" s="148"/>
      <c r="B21" s="149"/>
      <c r="C21" s="147" t="s">
        <v>73</v>
      </c>
      <c r="D21" s="147"/>
      <c r="E21" s="147"/>
      <c r="F21" s="147"/>
      <c r="G21" s="147"/>
      <c r="H21" s="147"/>
      <c r="I21" s="147"/>
      <c r="J21" s="147"/>
      <c r="K21" s="147"/>
      <c r="L21" s="151"/>
      <c r="M21" s="23"/>
      <c r="N21" s="24"/>
      <c r="O21" s="24"/>
      <c r="P21" s="24"/>
      <c r="Q21" s="24"/>
      <c r="R21" s="24"/>
      <c r="S21" s="24"/>
      <c r="T21" s="26"/>
    </row>
    <row r="22" spans="1:20" ht="15.75" customHeight="1" x14ac:dyDescent="0.25">
      <c r="A22" s="148"/>
      <c r="B22" s="149"/>
      <c r="C22" s="10" t="s">
        <v>74</v>
      </c>
      <c r="D22" s="149" t="s">
        <v>64</v>
      </c>
      <c r="E22" s="149" t="s">
        <v>66</v>
      </c>
      <c r="F22" s="11" t="e">
        <f t="shared" si="0"/>
        <v>#REF!</v>
      </c>
      <c r="G22" s="17" t="e">
        <f>'Додаток 2 Показники'!#REF!</f>
        <v>#REF!</v>
      </c>
      <c r="H22" s="17" t="e">
        <f>'Додаток 2 Показники'!#REF!</f>
        <v>#REF!</v>
      </c>
      <c r="I22" s="17" t="e">
        <f>'Додаток 2 Показники'!#REF!</f>
        <v>#REF!</v>
      </c>
      <c r="J22" s="17" t="e">
        <f>'Додаток 2 Показники'!#REF!</f>
        <v>#REF!</v>
      </c>
      <c r="K22" s="33">
        <v>3110</v>
      </c>
      <c r="L22" s="151"/>
      <c r="M22" s="96"/>
      <c r="N22" s="97"/>
      <c r="O22" s="97"/>
      <c r="P22" s="97"/>
      <c r="Q22" s="97"/>
      <c r="R22" s="97"/>
      <c r="S22" s="97"/>
      <c r="T22" s="26"/>
    </row>
    <row r="23" spans="1:20" ht="27" customHeight="1" x14ac:dyDescent="0.25">
      <c r="A23" s="148"/>
      <c r="B23" s="149"/>
      <c r="C23" s="10" t="s">
        <v>54</v>
      </c>
      <c r="D23" s="149"/>
      <c r="E23" s="149"/>
      <c r="F23" s="11">
        <f t="shared" si="0"/>
        <v>2354.4</v>
      </c>
      <c r="G23" s="20">
        <v>20</v>
      </c>
      <c r="H23" s="20">
        <v>21.6</v>
      </c>
      <c r="I23" s="20">
        <v>22.8</v>
      </c>
      <c r="J23" s="20">
        <v>50</v>
      </c>
      <c r="K23" s="33">
        <v>2240</v>
      </c>
      <c r="L23" s="151"/>
      <c r="M23" s="96"/>
      <c r="N23" s="97"/>
      <c r="O23" s="97"/>
      <c r="P23" s="97"/>
      <c r="Q23" s="97"/>
      <c r="R23" s="97"/>
      <c r="S23" s="97"/>
      <c r="T23" s="26"/>
    </row>
    <row r="24" spans="1:20" ht="15.75" x14ac:dyDescent="0.25">
      <c r="A24" s="148"/>
      <c r="B24" s="149"/>
      <c r="C24" s="147" t="s">
        <v>75</v>
      </c>
      <c r="D24" s="147"/>
      <c r="E24" s="147"/>
      <c r="F24" s="147"/>
      <c r="G24" s="147"/>
      <c r="H24" s="147"/>
      <c r="I24" s="147"/>
      <c r="J24" s="147"/>
      <c r="K24" s="147"/>
      <c r="L24" s="151"/>
      <c r="M24" s="23"/>
      <c r="N24" s="24"/>
      <c r="O24" s="24"/>
      <c r="P24" s="24"/>
      <c r="Q24" s="24"/>
      <c r="R24" s="24"/>
      <c r="S24" s="24"/>
      <c r="T24" s="26"/>
    </row>
    <row r="25" spans="1:20" ht="24" x14ac:dyDescent="0.25">
      <c r="A25" s="148"/>
      <c r="B25" s="149"/>
      <c r="C25" s="10" t="s">
        <v>44</v>
      </c>
      <c r="D25" s="10"/>
      <c r="E25" s="10"/>
      <c r="F25" s="11">
        <f t="shared" si="0"/>
        <v>3632</v>
      </c>
      <c r="G25" s="20">
        <v>0</v>
      </c>
      <c r="H25" s="20">
        <v>0</v>
      </c>
      <c r="I25" s="20">
        <v>0</v>
      </c>
      <c r="J25" s="20">
        <v>500</v>
      </c>
      <c r="K25" s="33">
        <v>3132</v>
      </c>
      <c r="L25" s="152"/>
      <c r="M25" s="23"/>
      <c r="N25" s="24"/>
      <c r="O25" s="24"/>
      <c r="P25" s="24"/>
      <c r="Q25" s="24"/>
      <c r="R25" s="24"/>
      <c r="S25" s="24"/>
      <c r="T25" s="26"/>
    </row>
    <row r="26" spans="1:20" ht="15.75" x14ac:dyDescent="0.25">
      <c r="A26" s="148">
        <v>3</v>
      </c>
      <c r="B26" s="149" t="s">
        <v>45</v>
      </c>
      <c r="C26" s="147" t="s">
        <v>42</v>
      </c>
      <c r="D26" s="147"/>
      <c r="E26" s="147"/>
      <c r="F26" s="147"/>
      <c r="G26" s="147"/>
      <c r="H26" s="147"/>
      <c r="I26" s="147"/>
      <c r="J26" s="147"/>
      <c r="K26" s="147"/>
      <c r="L26" s="29"/>
      <c r="M26" s="23"/>
      <c r="N26" s="24"/>
      <c r="O26" s="24"/>
      <c r="P26" s="24"/>
      <c r="Q26" s="24"/>
      <c r="R26" s="24"/>
      <c r="S26" s="24"/>
      <c r="T26" s="26"/>
    </row>
    <row r="27" spans="1:20" ht="54.75" customHeight="1" x14ac:dyDescent="0.25">
      <c r="A27" s="148"/>
      <c r="B27" s="149"/>
      <c r="C27" s="10" t="s">
        <v>42</v>
      </c>
      <c r="D27" s="25" t="s">
        <v>64</v>
      </c>
      <c r="E27" s="25" t="s">
        <v>66</v>
      </c>
      <c r="F27" s="11">
        <f t="shared" si="0"/>
        <v>2256.1</v>
      </c>
      <c r="G27" s="20">
        <v>5</v>
      </c>
      <c r="H27" s="20">
        <v>5.4</v>
      </c>
      <c r="I27" s="20">
        <v>5.7</v>
      </c>
      <c r="J27" s="20"/>
      <c r="K27" s="33">
        <v>2240</v>
      </c>
      <c r="L27" s="29" t="s">
        <v>43</v>
      </c>
      <c r="M27" s="96"/>
      <c r="N27" s="97"/>
      <c r="O27" s="97"/>
      <c r="P27" s="97"/>
      <c r="Q27" s="97"/>
      <c r="R27" s="97"/>
      <c r="S27" s="97"/>
      <c r="T27" s="26"/>
    </row>
    <row r="28" spans="1:20" ht="15.75" x14ac:dyDescent="0.25">
      <c r="A28" s="12"/>
      <c r="B28" s="13"/>
      <c r="C28" s="14" t="s">
        <v>55</v>
      </c>
      <c r="D28" s="14"/>
      <c r="E28" s="14"/>
      <c r="F28" s="15" t="e">
        <f>SUM(F10:F27)</f>
        <v>#REF!</v>
      </c>
      <c r="G28" s="15" t="e">
        <f>SUM(G10:G27)</f>
        <v>#REF!</v>
      </c>
      <c r="H28" s="15" t="e">
        <f>SUM(H10:H27)</f>
        <v>#REF!</v>
      </c>
      <c r="I28" s="15" t="e">
        <f>SUM(I10:I27)</f>
        <v>#REF!</v>
      </c>
      <c r="J28" s="15" t="e">
        <f>SUM(J10:J27)</f>
        <v>#REF!</v>
      </c>
      <c r="K28" s="36"/>
      <c r="L28" s="16"/>
      <c r="M28" s="96"/>
      <c r="N28" s="97"/>
      <c r="O28" s="97"/>
      <c r="P28" s="97"/>
      <c r="Q28" s="97"/>
      <c r="R28" s="97"/>
      <c r="S28" s="97"/>
      <c r="T28" s="26"/>
    </row>
    <row r="30" spans="1:20" ht="14.45" x14ac:dyDescent="0.3">
      <c r="K30" s="37">
        <v>2210</v>
      </c>
      <c r="L30" s="4"/>
      <c r="M30" s="32">
        <f>J18+J19</f>
        <v>55</v>
      </c>
    </row>
    <row r="31" spans="1:20" ht="14.45" x14ac:dyDescent="0.3">
      <c r="K31" s="37">
        <v>2240</v>
      </c>
      <c r="L31" s="4"/>
      <c r="M31" s="32">
        <f>J13+J15+J17+J20+J23+J27</f>
        <v>19017.913169999996</v>
      </c>
    </row>
    <row r="32" spans="1:20" ht="14.45" x14ac:dyDescent="0.3">
      <c r="K32" s="37">
        <v>3110</v>
      </c>
      <c r="L32" s="4"/>
      <c r="M32" s="32" t="e">
        <f>J10+J11+J12+J22</f>
        <v>#REF!</v>
      </c>
    </row>
    <row r="33" spans="11:13" ht="14.45" x14ac:dyDescent="0.3">
      <c r="K33" s="37">
        <v>3132</v>
      </c>
      <c r="L33" s="4"/>
      <c r="M33" s="32">
        <f>J25</f>
        <v>500</v>
      </c>
    </row>
    <row r="34" spans="11:13" ht="14.45" x14ac:dyDescent="0.3">
      <c r="K34" s="37"/>
      <c r="L34" s="4"/>
      <c r="M34" s="32" t="e">
        <f>SUM(M30:M33)</f>
        <v>#REF!</v>
      </c>
    </row>
  </sheetData>
  <mergeCells count="52">
    <mergeCell ref="K1:L1"/>
    <mergeCell ref="B3:K3"/>
    <mergeCell ref="A5:A7"/>
    <mergeCell ref="B5:B7"/>
    <mergeCell ref="C5:C7"/>
    <mergeCell ref="D5:D7"/>
    <mergeCell ref="E5:E7"/>
    <mergeCell ref="F5:F7"/>
    <mergeCell ref="G5:K5"/>
    <mergeCell ref="L5:L7"/>
    <mergeCell ref="M5:S5"/>
    <mergeCell ref="G6:G7"/>
    <mergeCell ref="H6:H7"/>
    <mergeCell ref="I6:I7"/>
    <mergeCell ref="J6:J7"/>
    <mergeCell ref="K6:K7"/>
    <mergeCell ref="M6:S7"/>
    <mergeCell ref="T6:T7"/>
    <mergeCell ref="M8:S8"/>
    <mergeCell ref="A9:A15"/>
    <mergeCell ref="B9:B15"/>
    <mergeCell ref="C9:K9"/>
    <mergeCell ref="D10:D13"/>
    <mergeCell ref="E10:E13"/>
    <mergeCell ref="L10:L12"/>
    <mergeCell ref="M10:S10"/>
    <mergeCell ref="M11:S11"/>
    <mergeCell ref="M12:S12"/>
    <mergeCell ref="L13:L15"/>
    <mergeCell ref="C14:K14"/>
    <mergeCell ref="M14:S14"/>
    <mergeCell ref="A16:A25"/>
    <mergeCell ref="B16:B25"/>
    <mergeCell ref="C16:K16"/>
    <mergeCell ref="D17:D20"/>
    <mergeCell ref="E17:E20"/>
    <mergeCell ref="M28:S28"/>
    <mergeCell ref="C24:K24"/>
    <mergeCell ref="A26:A27"/>
    <mergeCell ref="B26:B27"/>
    <mergeCell ref="C26:K26"/>
    <mergeCell ref="M27:S27"/>
    <mergeCell ref="L17:L25"/>
    <mergeCell ref="M17:S17"/>
    <mergeCell ref="M18:S18"/>
    <mergeCell ref="M19:S19"/>
    <mergeCell ref="M20:S20"/>
    <mergeCell ref="C21:K21"/>
    <mergeCell ref="D22:D23"/>
    <mergeCell ref="E22:E23"/>
    <mergeCell ref="M22:S22"/>
    <mergeCell ref="M23:S23"/>
  </mergeCells>
  <pageMargins left="0.43307086614173229" right="0.15748031496062992" top="0.31496062992125984" bottom="0.35433070866141736" header="0.23622047244094491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Додаток 1 Заходи</vt:lpstr>
      <vt:lpstr>Додаток 2 Показники</vt:lpstr>
      <vt:lpstr>2019 по КЕКВ</vt:lpstr>
      <vt:lpstr>'2019 по КЕКВ'!Заголовки_для_печати</vt:lpstr>
      <vt:lpstr>'Додаток 1 Заходи'!Заголовки_для_печати</vt:lpstr>
      <vt:lpstr>'2019 по КЕКВ'!Область_печати</vt:lpstr>
      <vt:lpstr>'Додаток 1 Заходи'!Область_печати</vt:lpstr>
      <vt:lpstr>'Додаток 2 Показники'!Область_печати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С. Поліщук</dc:creator>
  <cp:lastModifiedBy>Наумчук Андрій</cp:lastModifiedBy>
  <cp:lastPrinted>2020-10-21T09:01:02Z</cp:lastPrinted>
  <dcterms:created xsi:type="dcterms:W3CDTF">2018-09-26T11:57:54Z</dcterms:created>
  <dcterms:modified xsi:type="dcterms:W3CDTF">2020-12-16T13:36:06Z</dcterms:modified>
</cp:coreProperties>
</file>