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2000" windowHeight="6420" tabRatio="959" activeTab="5"/>
  </bookViews>
  <sheets>
    <sheet name="Фінплан - зведені показники" sheetId="14" r:id="rId1"/>
    <sheet name="1.Фінансовий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5. Інша інформація" sheetId="10" r:id="rId6"/>
    <sheet name="Перелік посад" sheetId="20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1">'1.Фінансовий результат'!$6:$6</definedName>
    <definedName name="_xlnm.Print_Titles" localSheetId="2">'2. Розрахунки з бюджетом'!$6:$6</definedName>
    <definedName name="_xlnm.Print_Titles" localSheetId="3">'3. Рух грошових коштів'!$8:$8</definedName>
    <definedName name="_xlnm.Print_Titles" localSheetId="0">'Фінплан - зведені показники'!$15:$15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'1.Фінансовий результат'!$A$1:$J$127</definedName>
    <definedName name="_xlnm.Print_Area" localSheetId="2">'2. Розрахунки з бюджетом'!$A$1:$J$46</definedName>
    <definedName name="_xlnm.Print_Area" localSheetId="3">'3. Рух грошових коштів'!$A$1:$J$86</definedName>
    <definedName name="_xlnm.Print_Area" localSheetId="4">'4. Кап. інвестиції'!$A$1:$J$23</definedName>
    <definedName name="_xlnm.Print_Area" localSheetId="5">'5. Інша інформація'!$A$1:$AC$121</definedName>
    <definedName name="_xlnm.Print_Area" localSheetId="0">'Фінплан - зведені показники'!$A$1:$J$53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G85" i="2" l="1"/>
  <c r="G47" i="2"/>
  <c r="H47" i="2"/>
  <c r="I47" i="2"/>
  <c r="J47" i="2"/>
  <c r="F47" i="2"/>
  <c r="G69" i="2"/>
  <c r="H69" i="2"/>
  <c r="I69" i="2"/>
  <c r="J69" i="2"/>
  <c r="F69" i="2"/>
  <c r="H34" i="2"/>
  <c r="I34" i="2"/>
  <c r="J34" i="2"/>
  <c r="G34" i="2"/>
  <c r="J43" i="2"/>
  <c r="I43" i="2"/>
  <c r="H43" i="2"/>
  <c r="G43" i="2"/>
  <c r="G82" i="18" l="1"/>
  <c r="H82" i="18"/>
  <c r="I82" i="18"/>
  <c r="J82" i="18"/>
  <c r="G81" i="18"/>
  <c r="H81" i="18"/>
  <c r="I81" i="18" s="1"/>
  <c r="J81" i="18"/>
  <c r="J79" i="18"/>
  <c r="H79" i="18"/>
  <c r="H53" i="18"/>
  <c r="I53" i="18"/>
  <c r="J53" i="18"/>
  <c r="G53" i="18"/>
  <c r="H63" i="18"/>
  <c r="I63" i="18"/>
  <c r="J63" i="18"/>
  <c r="G63" i="18"/>
  <c r="F63" i="18"/>
  <c r="H19" i="18"/>
  <c r="I19" i="18"/>
  <c r="J19" i="18"/>
  <c r="G19" i="18"/>
  <c r="C82" i="18"/>
  <c r="D82" i="18"/>
  <c r="E82" i="18"/>
  <c r="F53" i="18"/>
  <c r="C34" i="18"/>
  <c r="D34" i="18"/>
  <c r="E34" i="18"/>
  <c r="E33" i="18"/>
  <c r="G33" i="18"/>
  <c r="H33" i="18"/>
  <c r="I33" i="18"/>
  <c r="J33" i="18"/>
  <c r="F33" i="18"/>
  <c r="G31" i="2"/>
  <c r="H31" i="2"/>
  <c r="I31" i="2"/>
  <c r="J31" i="2"/>
  <c r="F31" i="2"/>
  <c r="E34" i="10" l="1"/>
  <c r="D34" i="10"/>
  <c r="C34" i="10"/>
  <c r="B34" i="10"/>
  <c r="E30" i="10"/>
  <c r="D30" i="10"/>
  <c r="C30" i="10"/>
  <c r="B30" i="10"/>
  <c r="B33" i="10"/>
  <c r="C33" i="10"/>
  <c r="D33" i="10"/>
  <c r="B29" i="10"/>
  <c r="C29" i="10"/>
  <c r="D29" i="10"/>
  <c r="B24" i="10"/>
  <c r="B27" i="10" s="1"/>
  <c r="C24" i="10"/>
  <c r="C27" i="10" s="1"/>
  <c r="D24" i="10"/>
  <c r="D27" i="10" s="1"/>
  <c r="E33" i="10"/>
  <c r="E29" i="10"/>
  <c r="E24" i="10"/>
  <c r="O104" i="10" l="1"/>
  <c r="J10" i="3"/>
  <c r="I10" i="3" s="1"/>
  <c r="H10" i="3" s="1"/>
  <c r="G10" i="3" s="1"/>
  <c r="G9" i="3" s="1"/>
  <c r="J14" i="3"/>
  <c r="I14" i="3" s="1"/>
  <c r="H14" i="3" s="1"/>
  <c r="G14" i="3" s="1"/>
  <c r="J13" i="3"/>
  <c r="I13" i="3" s="1"/>
  <c r="H13" i="3" s="1"/>
  <c r="G13" i="3" s="1"/>
  <c r="J12" i="3"/>
  <c r="I12" i="3" s="1"/>
  <c r="H12" i="3" s="1"/>
  <c r="G12" i="3" s="1"/>
  <c r="H11" i="3"/>
  <c r="Q104" i="10" s="1"/>
  <c r="Q105" i="10" s="1"/>
  <c r="I11" i="3"/>
  <c r="R104" i="10" s="1"/>
  <c r="R105" i="10" s="1"/>
  <c r="J11" i="3"/>
  <c r="S104" i="10" s="1"/>
  <c r="S105" i="10" s="1"/>
  <c r="G11" i="3"/>
  <c r="P104" i="10" s="1"/>
  <c r="P105" i="10" s="1"/>
  <c r="H9" i="3" l="1"/>
  <c r="J9" i="3"/>
  <c r="I9" i="3"/>
  <c r="H23" i="2"/>
  <c r="I23" i="2"/>
  <c r="J23" i="2"/>
  <c r="G23" i="2"/>
  <c r="H22" i="2"/>
  <c r="I22" i="2"/>
  <c r="J22" i="2"/>
  <c r="G22" i="2"/>
  <c r="E20" i="2" l="1"/>
  <c r="C20" i="2" l="1"/>
  <c r="F38" i="2" l="1"/>
  <c r="D45" i="14" l="1"/>
  <c r="E45" i="14"/>
  <c r="F45" i="14"/>
  <c r="D43" i="14"/>
  <c r="E43" i="14"/>
  <c r="F43" i="14"/>
  <c r="D41" i="14"/>
  <c r="E41" i="14"/>
  <c r="D38" i="14"/>
  <c r="E18" i="19"/>
  <c r="D36" i="14"/>
  <c r="E36" i="14"/>
  <c r="F36" i="14"/>
  <c r="D35" i="14"/>
  <c r="E35" i="14"/>
  <c r="D34" i="14"/>
  <c r="D33" i="14"/>
  <c r="E33" i="14"/>
  <c r="D30" i="14"/>
  <c r="E30" i="14"/>
  <c r="D28" i="14"/>
  <c r="E28" i="14"/>
  <c r="F28" i="14"/>
  <c r="D27" i="14"/>
  <c r="E27" i="14"/>
  <c r="D26" i="14"/>
  <c r="E26" i="14"/>
  <c r="D25" i="14"/>
  <c r="E25" i="14"/>
  <c r="F25" i="14"/>
  <c r="D23" i="14"/>
  <c r="E23" i="14"/>
  <c r="D22" i="14"/>
  <c r="D21" i="14"/>
  <c r="E21" i="14"/>
  <c r="D18" i="14"/>
  <c r="E18" i="14"/>
  <c r="H32" i="18" l="1"/>
  <c r="I32" i="18"/>
  <c r="J32" i="18"/>
  <c r="G32" i="18"/>
  <c r="H31" i="18"/>
  <c r="I31" i="18"/>
  <c r="J31" i="18"/>
  <c r="G31" i="18"/>
  <c r="H30" i="18"/>
  <c r="I30" i="18"/>
  <c r="J30" i="18"/>
  <c r="G30" i="18"/>
  <c r="H29" i="18"/>
  <c r="I29" i="18"/>
  <c r="J29" i="18"/>
  <c r="G29" i="18"/>
  <c r="H28" i="18"/>
  <c r="I28" i="18"/>
  <c r="J28" i="18"/>
  <c r="G28" i="18"/>
  <c r="H27" i="18"/>
  <c r="I27" i="18"/>
  <c r="J27" i="18"/>
  <c r="G27" i="18"/>
  <c r="F25" i="18"/>
  <c r="D42" i="14"/>
  <c r="F19" i="18"/>
  <c r="I84" i="10"/>
  <c r="J84" i="10"/>
  <c r="K84" i="10"/>
  <c r="L84" i="10"/>
  <c r="F21" i="18" l="1"/>
  <c r="F34" i="18" s="1"/>
  <c r="J21" i="18" l="1"/>
  <c r="J34" i="18" s="1"/>
  <c r="I21" i="18"/>
  <c r="I34" i="18" s="1"/>
  <c r="H21" i="18"/>
  <c r="H34" i="18" s="1"/>
  <c r="G21" i="18"/>
  <c r="G34" i="18" s="1"/>
  <c r="G47" i="10" l="1"/>
  <c r="G46" i="10"/>
  <c r="G45" i="10"/>
  <c r="E47" i="10"/>
  <c r="E46" i="10"/>
  <c r="E45" i="10"/>
  <c r="E44" i="10"/>
  <c r="E48" i="10" l="1"/>
  <c r="B44" i="10" s="1"/>
  <c r="B47" i="10" l="1"/>
  <c r="B46" i="10"/>
  <c r="B45" i="10"/>
  <c r="C15" i="18"/>
  <c r="C12" i="18"/>
  <c r="D12" i="18"/>
  <c r="G60" i="18"/>
  <c r="H60" i="18"/>
  <c r="I60" i="18"/>
  <c r="J60" i="18"/>
  <c r="G72" i="18"/>
  <c r="H72" i="18"/>
  <c r="I72" i="18"/>
  <c r="J72" i="18"/>
  <c r="F73" i="18"/>
  <c r="F60" i="18" s="1"/>
  <c r="D60" i="18"/>
  <c r="E60" i="18"/>
  <c r="C60" i="18"/>
  <c r="D72" i="18"/>
  <c r="E72" i="18"/>
  <c r="C72" i="18"/>
  <c r="E29" i="18"/>
  <c r="E20" i="18"/>
  <c r="E19" i="18" s="1"/>
  <c r="C20" i="18"/>
  <c r="C19" i="18" s="1"/>
  <c r="D20" i="18"/>
  <c r="D25" i="18"/>
  <c r="C25" i="18"/>
  <c r="E59" i="18" l="1"/>
  <c r="E53" i="18" s="1"/>
  <c r="E65" i="18"/>
  <c r="J59" i="18"/>
  <c r="H59" i="18"/>
  <c r="C59" i="18"/>
  <c r="C53" i="18" s="1"/>
  <c r="C65" i="18"/>
  <c r="D59" i="18"/>
  <c r="D53" i="18" s="1"/>
  <c r="D65" i="18"/>
  <c r="I59" i="18"/>
  <c r="G59" i="18"/>
  <c r="E25" i="18"/>
  <c r="F72" i="18"/>
  <c r="G30" i="19"/>
  <c r="H30" i="19"/>
  <c r="I30" i="19"/>
  <c r="J30" i="19"/>
  <c r="F41" i="19"/>
  <c r="F34" i="19"/>
  <c r="F35" i="19"/>
  <c r="F36" i="19"/>
  <c r="F37" i="19"/>
  <c r="F38" i="19"/>
  <c r="F39" i="19"/>
  <c r="F33" i="19"/>
  <c r="F32" i="19"/>
  <c r="F30" i="19" s="1"/>
  <c r="E30" i="19"/>
  <c r="F59" i="18" l="1"/>
  <c r="F77" i="18" s="1"/>
  <c r="F44" i="14" s="1"/>
  <c r="F65" i="18"/>
  <c r="G77" i="18"/>
  <c r="I77" i="18"/>
  <c r="D77" i="18"/>
  <c r="C77" i="18"/>
  <c r="H77" i="18"/>
  <c r="J77" i="18"/>
  <c r="E77" i="18"/>
  <c r="E44" i="14" s="1"/>
  <c r="F20" i="19"/>
  <c r="F35" i="14" s="1"/>
  <c r="E19" i="19"/>
  <c r="E34" i="14" s="1"/>
  <c r="F26" i="19"/>
  <c r="D81" i="18" l="1"/>
  <c r="D44" i="14"/>
  <c r="J15" i="2"/>
  <c r="I15" i="2"/>
  <c r="H15" i="2"/>
  <c r="G15" i="2"/>
  <c r="G120" i="2"/>
  <c r="G12" i="18" s="1"/>
  <c r="H120" i="2"/>
  <c r="H12" i="18" s="1"/>
  <c r="I120" i="2"/>
  <c r="I12" i="18" s="1"/>
  <c r="J120" i="2"/>
  <c r="J12" i="18" s="1"/>
  <c r="G119" i="2"/>
  <c r="H119" i="2"/>
  <c r="I119" i="2"/>
  <c r="J119" i="2"/>
  <c r="G117" i="2"/>
  <c r="H117" i="2"/>
  <c r="I117" i="2"/>
  <c r="J117" i="2"/>
  <c r="G116" i="2"/>
  <c r="H116" i="2"/>
  <c r="I116" i="2"/>
  <c r="J116" i="2"/>
  <c r="H45" i="2"/>
  <c r="I45" i="2"/>
  <c r="J45" i="2"/>
  <c r="G45" i="2"/>
  <c r="F45" i="2"/>
  <c r="F20" i="14" s="1"/>
  <c r="F105" i="2"/>
  <c r="F104" i="2"/>
  <c r="F27" i="14" s="1"/>
  <c r="F103" i="2"/>
  <c r="F26" i="14" s="1"/>
  <c r="C94" i="2"/>
  <c r="D94" i="2"/>
  <c r="E94" i="2"/>
  <c r="G94" i="2"/>
  <c r="G89" i="2" s="1"/>
  <c r="H94" i="2"/>
  <c r="H89" i="2" s="1"/>
  <c r="I94" i="2"/>
  <c r="I89" i="2" s="1"/>
  <c r="J94" i="2"/>
  <c r="J89" i="2" s="1"/>
  <c r="F96" i="2"/>
  <c r="F97" i="2"/>
  <c r="F98" i="2"/>
  <c r="F99" i="2"/>
  <c r="F100" i="2"/>
  <c r="D46" i="14" l="1"/>
  <c r="D78" i="18"/>
  <c r="F95" i="2"/>
  <c r="F94" i="2" s="1"/>
  <c r="F89" i="2" s="1"/>
  <c r="F23" i="14" s="1"/>
  <c r="J67" i="2"/>
  <c r="H85" i="2"/>
  <c r="H78" i="2" s="1"/>
  <c r="I85" i="2"/>
  <c r="I78" i="2" s="1"/>
  <c r="J85" i="2"/>
  <c r="J78" i="2" s="1"/>
  <c r="G78" i="2"/>
  <c r="F82" i="2"/>
  <c r="F83" i="2"/>
  <c r="F84" i="2"/>
  <c r="F86" i="2"/>
  <c r="F87" i="2"/>
  <c r="F88" i="2"/>
  <c r="F81" i="2"/>
  <c r="F71" i="2"/>
  <c r="E71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8" i="2"/>
  <c r="F70" i="2"/>
  <c r="F72" i="2"/>
  <c r="F73" i="2"/>
  <c r="F74" i="2"/>
  <c r="F75" i="2"/>
  <c r="F76" i="2"/>
  <c r="F77" i="2"/>
  <c r="F48" i="2"/>
  <c r="G83" i="10" s="1"/>
  <c r="F42" i="2"/>
  <c r="F41" i="2"/>
  <c r="E43" i="2"/>
  <c r="H37" i="2"/>
  <c r="I37" i="2"/>
  <c r="J37" i="2"/>
  <c r="G37" i="2"/>
  <c r="H36" i="2"/>
  <c r="I36" i="2"/>
  <c r="J36" i="2"/>
  <c r="G36" i="2"/>
  <c r="H27" i="2"/>
  <c r="H118" i="2" s="1"/>
  <c r="I27" i="2"/>
  <c r="I118" i="2" s="1"/>
  <c r="J27" i="2"/>
  <c r="J118" i="2" s="1"/>
  <c r="G27" i="2"/>
  <c r="G118" i="2" s="1"/>
  <c r="F32" i="2"/>
  <c r="F33" i="2"/>
  <c r="F35" i="2"/>
  <c r="F37" i="2"/>
  <c r="F39" i="2"/>
  <c r="F40" i="2"/>
  <c r="F30" i="2"/>
  <c r="F25" i="2"/>
  <c r="F26" i="2"/>
  <c r="F28" i="2"/>
  <c r="F119" i="2" s="1"/>
  <c r="F24" i="2"/>
  <c r="F116" i="2" s="1"/>
  <c r="F120" i="2" l="1"/>
  <c r="F12" i="18" s="1"/>
  <c r="F85" i="2"/>
  <c r="F78" i="2" s="1"/>
  <c r="F22" i="14" s="1"/>
  <c r="H83" i="10"/>
  <c r="H84" i="10" s="1"/>
  <c r="G84" i="10"/>
  <c r="F117" i="2"/>
  <c r="F118" i="2"/>
  <c r="E20" i="10" s="1"/>
  <c r="I67" i="2"/>
  <c r="E32" i="10" l="1"/>
  <c r="E28" i="10"/>
  <c r="E23" i="10"/>
  <c r="H67" i="2"/>
  <c r="H11" i="2"/>
  <c r="I11" i="2"/>
  <c r="J11" i="2"/>
  <c r="G11" i="2"/>
  <c r="F11" i="2"/>
  <c r="F10" i="2"/>
  <c r="H9" i="2"/>
  <c r="I9" i="2"/>
  <c r="J9" i="2"/>
  <c r="G9" i="2"/>
  <c r="I44" i="10"/>
  <c r="E35" i="10" l="1"/>
  <c r="E31" i="10"/>
  <c r="F18" i="14"/>
  <c r="F20" i="2"/>
  <c r="E27" i="10"/>
  <c r="G67" i="2"/>
  <c r="F16" i="2"/>
  <c r="I45" i="10" s="1"/>
  <c r="F18" i="2"/>
  <c r="I47" i="10" s="1"/>
  <c r="F17" i="2"/>
  <c r="I46" i="10" s="1"/>
  <c r="G20" i="2" l="1"/>
  <c r="H20" i="2"/>
  <c r="I20" i="2"/>
  <c r="J20" i="2"/>
  <c r="I48" i="10"/>
  <c r="D44" i="10" s="1"/>
  <c r="F67" i="2"/>
  <c r="F21" i="14" s="1"/>
  <c r="E120" i="2"/>
  <c r="E12" i="18" s="1"/>
  <c r="E119" i="2"/>
  <c r="E118" i="2"/>
  <c r="E117" i="2"/>
  <c r="E116" i="2"/>
  <c r="E8" i="2"/>
  <c r="D85" i="2"/>
  <c r="E85" i="2"/>
  <c r="E78" i="2" s="1"/>
  <c r="E69" i="2"/>
  <c r="E77" i="2" s="1"/>
  <c r="E45" i="2"/>
  <c r="E20" i="14" s="1"/>
  <c r="C46" i="2"/>
  <c r="E88" i="2" l="1"/>
  <c r="E22" i="14"/>
  <c r="D45" i="10"/>
  <c r="D47" i="10"/>
  <c r="D46" i="10"/>
  <c r="D43" i="2"/>
  <c r="E12" i="2" l="1"/>
  <c r="E9" i="2" l="1"/>
  <c r="D40" i="20"/>
  <c r="B23" i="10" l="1"/>
  <c r="D9" i="3"/>
  <c r="D48" i="14" s="1"/>
  <c r="D42" i="19"/>
  <c r="D39" i="14" s="1"/>
  <c r="B35" i="10" l="1"/>
  <c r="B31" i="10"/>
  <c r="C23" i="10"/>
  <c r="D30" i="19"/>
  <c r="C30" i="19"/>
  <c r="C35" i="10" l="1"/>
  <c r="C31" i="10"/>
  <c r="C20" i="10"/>
  <c r="D70" i="2"/>
  <c r="D69" i="2"/>
  <c r="D77" i="2" s="1"/>
  <c r="D45" i="2"/>
  <c r="D20" i="14" s="1"/>
  <c r="D31" i="2"/>
  <c r="D115" i="2"/>
  <c r="D122" i="2" s="1"/>
  <c r="D113" i="2"/>
  <c r="D112" i="2"/>
  <c r="D44" i="2"/>
  <c r="C8" i="2"/>
  <c r="D8" i="2"/>
  <c r="D12" i="2" s="1"/>
  <c r="D37" i="14"/>
  <c r="C18" i="14"/>
  <c r="C21" i="14"/>
  <c r="C22" i="14"/>
  <c r="C23" i="14"/>
  <c r="C25" i="14"/>
  <c r="C26" i="14"/>
  <c r="C27" i="14"/>
  <c r="C28" i="14"/>
  <c r="C30" i="14"/>
  <c r="D17" i="14"/>
  <c r="C32" i="10" l="1"/>
  <c r="C28" i="10"/>
  <c r="D101" i="2"/>
  <c r="D19" i="14"/>
  <c r="C18" i="19"/>
  <c r="C116" i="2"/>
  <c r="C117" i="2" s="1"/>
  <c r="D107" i="2" l="1"/>
  <c r="D24" i="14"/>
  <c r="C85" i="2"/>
  <c r="C88" i="2" s="1"/>
  <c r="C69" i="2"/>
  <c r="C57" i="2"/>
  <c r="C45" i="2"/>
  <c r="C20" i="14" s="1"/>
  <c r="C43" i="2"/>
  <c r="C77" i="2" l="1"/>
  <c r="D29" i="14"/>
  <c r="D110" i="2"/>
  <c r="D31" i="14" s="1"/>
  <c r="D10" i="18"/>
  <c r="D16" i="18" s="1"/>
  <c r="D20" i="10"/>
  <c r="B27" i="20"/>
  <c r="C40" i="20"/>
  <c r="C41" i="20" s="1"/>
  <c r="D18" i="10"/>
  <c r="F18" i="10" s="1"/>
  <c r="D17" i="10"/>
  <c r="F17" i="10" s="1"/>
  <c r="D16" i="10"/>
  <c r="F16" i="10" s="1"/>
  <c r="F15" i="10"/>
  <c r="F14" i="10"/>
  <c r="C24" i="20"/>
  <c r="D13" i="10" l="1"/>
  <c r="F13" i="10" s="1"/>
  <c r="F20" i="10"/>
  <c r="D23" i="10"/>
  <c r="D35" i="10" l="1"/>
  <c r="D31" i="10"/>
  <c r="D28" i="10"/>
  <c r="D32" i="10"/>
  <c r="B13" i="10"/>
  <c r="C112" i="2"/>
  <c r="E38" i="14"/>
  <c r="H92" i="10"/>
  <c r="H93" i="10" s="1"/>
  <c r="J104" i="10"/>
  <c r="J105" i="10" s="1"/>
  <c r="T104" i="10"/>
  <c r="Z104" i="10"/>
  <c r="AA104" i="10"/>
  <c r="AB104" i="10"/>
  <c r="AC104" i="10"/>
  <c r="E105" i="10"/>
  <c r="O105" i="10"/>
  <c r="Z105" i="10"/>
  <c r="AA105" i="10"/>
  <c r="AB105" i="10"/>
  <c r="AC105" i="10"/>
  <c r="C9" i="3"/>
  <c r="E9" i="3"/>
  <c r="E48" i="14" s="1"/>
  <c r="F10" i="3"/>
  <c r="F12" i="3"/>
  <c r="F13" i="3"/>
  <c r="F14" i="3"/>
  <c r="E22" i="19"/>
  <c r="E37" i="14" s="1"/>
  <c r="F22" i="19"/>
  <c r="F37" i="14" s="1"/>
  <c r="G22" i="19"/>
  <c r="H22" i="19"/>
  <c r="H37" i="14" s="1"/>
  <c r="I22" i="19"/>
  <c r="J22" i="19"/>
  <c r="J37" i="14" s="1"/>
  <c r="E42" i="19"/>
  <c r="E39" i="14" s="1"/>
  <c r="E14" i="2"/>
  <c r="E44" i="2" s="1"/>
  <c r="E19" i="14" s="1"/>
  <c r="F14" i="2"/>
  <c r="F112" i="2" s="1"/>
  <c r="G8" i="2"/>
  <c r="G12" i="2" s="1"/>
  <c r="H8" i="2"/>
  <c r="H12" i="2" s="1"/>
  <c r="I8" i="2"/>
  <c r="I12" i="2" s="1"/>
  <c r="J8" i="2"/>
  <c r="J12" i="2" s="1"/>
  <c r="E17" i="14"/>
  <c r="G112" i="2"/>
  <c r="H112" i="2"/>
  <c r="I112" i="2"/>
  <c r="J112" i="2"/>
  <c r="C44" i="2"/>
  <c r="C19" i="14" s="1"/>
  <c r="G44" i="2"/>
  <c r="H44" i="2"/>
  <c r="I44" i="2"/>
  <c r="J44" i="2"/>
  <c r="C113" i="2"/>
  <c r="G101" i="2"/>
  <c r="G24" i="14" s="1"/>
  <c r="H101" i="2"/>
  <c r="H107" i="2" s="1"/>
  <c r="I101" i="2"/>
  <c r="I107" i="2" s="1"/>
  <c r="J101" i="2"/>
  <c r="J107" i="2" s="1"/>
  <c r="C115" i="2"/>
  <c r="C122" i="2" s="1"/>
  <c r="E115" i="2"/>
  <c r="F115" i="2"/>
  <c r="G115" i="2"/>
  <c r="H115" i="2"/>
  <c r="I115" i="2"/>
  <c r="J115" i="2"/>
  <c r="B17" i="14"/>
  <c r="C17" i="14"/>
  <c r="G17" i="14"/>
  <c r="H17" i="14"/>
  <c r="I17" i="14"/>
  <c r="J17" i="14"/>
  <c r="B18" i="14"/>
  <c r="G18" i="14"/>
  <c r="H18" i="14"/>
  <c r="I18" i="14"/>
  <c r="J18" i="14"/>
  <c r="B19" i="14"/>
  <c r="G19" i="14"/>
  <c r="H19" i="14"/>
  <c r="I19" i="14"/>
  <c r="J19" i="14"/>
  <c r="B20" i="14"/>
  <c r="G20" i="14"/>
  <c r="H20" i="14"/>
  <c r="I20" i="14"/>
  <c r="J20" i="14"/>
  <c r="B21" i="14"/>
  <c r="G21" i="14"/>
  <c r="H21" i="14"/>
  <c r="I21" i="14"/>
  <c r="J21" i="14"/>
  <c r="B22" i="14"/>
  <c r="G22" i="14"/>
  <c r="H22" i="14"/>
  <c r="I22" i="14"/>
  <c r="J22" i="14"/>
  <c r="B23" i="14"/>
  <c r="G23" i="14"/>
  <c r="H23" i="14"/>
  <c r="I23" i="14"/>
  <c r="J23" i="14"/>
  <c r="B24" i="14"/>
  <c r="J24" i="14"/>
  <c r="B25" i="14"/>
  <c r="G25" i="14"/>
  <c r="H25" i="14"/>
  <c r="I25" i="14"/>
  <c r="J25" i="14"/>
  <c r="B26" i="14"/>
  <c r="G26" i="14"/>
  <c r="H26" i="14"/>
  <c r="I26" i="14"/>
  <c r="J26" i="14"/>
  <c r="B27" i="14"/>
  <c r="G27" i="14"/>
  <c r="H27" i="14"/>
  <c r="I27" i="14"/>
  <c r="J27" i="14"/>
  <c r="B28" i="14"/>
  <c r="G28" i="14"/>
  <c r="H28" i="14"/>
  <c r="I28" i="14"/>
  <c r="J28" i="14"/>
  <c r="B29" i="14"/>
  <c r="B30" i="14"/>
  <c r="H30" i="14"/>
  <c r="I30" i="14"/>
  <c r="J30" i="14"/>
  <c r="B31" i="14"/>
  <c r="B33" i="14"/>
  <c r="C33" i="14"/>
  <c r="B34" i="14"/>
  <c r="C34" i="14"/>
  <c r="H34" i="14"/>
  <c r="I34" i="14"/>
  <c r="J34" i="14"/>
  <c r="B35" i="14"/>
  <c r="C35" i="14"/>
  <c r="G35" i="14"/>
  <c r="H35" i="14"/>
  <c r="I35" i="14"/>
  <c r="J35" i="14"/>
  <c r="B36" i="14"/>
  <c r="C36" i="14"/>
  <c r="G36" i="14"/>
  <c r="H36" i="14"/>
  <c r="I36" i="14"/>
  <c r="J36" i="14"/>
  <c r="B37" i="14"/>
  <c r="G37" i="14"/>
  <c r="I37" i="14"/>
  <c r="B38" i="14"/>
  <c r="C38" i="14"/>
  <c r="F38" i="14"/>
  <c r="G38" i="14"/>
  <c r="H38" i="14"/>
  <c r="I38" i="14"/>
  <c r="J38" i="14"/>
  <c r="B39" i="14"/>
  <c r="B41" i="14"/>
  <c r="C41" i="14"/>
  <c r="G41" i="14"/>
  <c r="H41" i="14"/>
  <c r="I41" i="14"/>
  <c r="J41" i="14"/>
  <c r="B42" i="14"/>
  <c r="C42" i="14"/>
  <c r="J42" i="14"/>
  <c r="B43" i="14"/>
  <c r="C43" i="14"/>
  <c r="G43" i="14"/>
  <c r="H43" i="14"/>
  <c r="I43" i="14"/>
  <c r="J43" i="14"/>
  <c r="B44" i="14"/>
  <c r="C44" i="14"/>
  <c r="G44" i="14"/>
  <c r="H44" i="14"/>
  <c r="I44" i="14"/>
  <c r="J44" i="14"/>
  <c r="B45" i="14"/>
  <c r="C45" i="14"/>
  <c r="G45" i="14"/>
  <c r="H45" i="14"/>
  <c r="I45" i="14"/>
  <c r="J45" i="14"/>
  <c r="B46" i="14"/>
  <c r="B48" i="14"/>
  <c r="C48" i="14"/>
  <c r="G48" i="14"/>
  <c r="H48" i="14"/>
  <c r="I48" i="14"/>
  <c r="J48" i="14"/>
  <c r="Y104" i="10" l="1"/>
  <c r="H24" i="14"/>
  <c r="B32" i="10"/>
  <c r="B28" i="10"/>
  <c r="I24" i="14"/>
  <c r="C101" i="2"/>
  <c r="T105" i="10"/>
  <c r="Y105" i="10" s="1"/>
  <c r="F9" i="3"/>
  <c r="F48" i="14" s="1"/>
  <c r="G107" i="2"/>
  <c r="C46" i="14"/>
  <c r="C78" i="18"/>
  <c r="F17" i="14"/>
  <c r="F44" i="2"/>
  <c r="F19" i="14" s="1"/>
  <c r="E112" i="2"/>
  <c r="E15" i="2"/>
  <c r="G44" i="10" s="1"/>
  <c r="C107" i="2"/>
  <c r="C29" i="14" s="1"/>
  <c r="C24" i="14"/>
  <c r="J113" i="2"/>
  <c r="J121" i="2" s="1"/>
  <c r="J122" i="2" s="1"/>
  <c r="I113" i="2"/>
  <c r="I121" i="2" s="1"/>
  <c r="I122" i="2" s="1"/>
  <c r="H113" i="2"/>
  <c r="H121" i="2" s="1"/>
  <c r="H122" i="2" s="1"/>
  <c r="J10" i="18"/>
  <c r="J16" i="18" s="1"/>
  <c r="J110" i="2"/>
  <c r="J29" i="14"/>
  <c r="I10" i="18"/>
  <c r="I16" i="18" s="1"/>
  <c r="I110" i="2"/>
  <c r="I29" i="14"/>
  <c r="H10" i="18"/>
  <c r="H16" i="18" s="1"/>
  <c r="H110" i="2"/>
  <c r="H29" i="14"/>
  <c r="G10" i="18"/>
  <c r="G16" i="18" s="1"/>
  <c r="G29" i="14"/>
  <c r="C10" i="18"/>
  <c r="C16" i="18" s="1"/>
  <c r="C110" i="2"/>
  <c r="C31" i="14" s="1"/>
  <c r="C31" i="2"/>
  <c r="C12" i="2"/>
  <c r="C9" i="2"/>
  <c r="C22" i="19"/>
  <c r="C37" i="14" s="1"/>
  <c r="H42" i="14" l="1"/>
  <c r="I42" i="14"/>
  <c r="G42" i="14"/>
  <c r="L106" i="10"/>
  <c r="V106" i="10"/>
  <c r="G106" i="10"/>
  <c r="Q106" i="10"/>
  <c r="G30" i="14"/>
  <c r="G113" i="2"/>
  <c r="G121" i="2" s="1"/>
  <c r="G122" i="2" s="1"/>
  <c r="G110" i="2"/>
  <c r="G48" i="10"/>
  <c r="C44" i="10" s="1"/>
  <c r="G31" i="14"/>
  <c r="H31" i="14"/>
  <c r="I31" i="14"/>
  <c r="J31" i="14"/>
  <c r="F101" i="2"/>
  <c r="F24" i="14" s="1"/>
  <c r="C42" i="19"/>
  <c r="C39" i="14" s="1"/>
  <c r="E31" i="2"/>
  <c r="E113" i="2"/>
  <c r="E121" i="2" s="1"/>
  <c r="E122" i="2" s="1"/>
  <c r="E101" i="2"/>
  <c r="E24" i="14" s="1"/>
  <c r="G78" i="18" l="1"/>
  <c r="H78" i="18"/>
  <c r="H46" i="14"/>
  <c r="I78" i="18"/>
  <c r="E107" i="2"/>
  <c r="G46" i="14"/>
  <c r="G34" i="14"/>
  <c r="C48" i="10"/>
  <c r="C47" i="10"/>
  <c r="C46" i="10"/>
  <c r="C45" i="10"/>
  <c r="J9" i="19"/>
  <c r="J42" i="19"/>
  <c r="J39" i="14" s="1"/>
  <c r="J33" i="14"/>
  <c r="I9" i="19"/>
  <c r="I42" i="19"/>
  <c r="I39" i="14" s="1"/>
  <c r="I33" i="14"/>
  <c r="H9" i="19"/>
  <c r="H42" i="19"/>
  <c r="H39" i="14" s="1"/>
  <c r="H33" i="14"/>
  <c r="G9" i="19"/>
  <c r="G42" i="19"/>
  <c r="G39" i="14" s="1"/>
  <c r="G33" i="14"/>
  <c r="F107" i="2"/>
  <c r="E10" i="18"/>
  <c r="E16" i="18" s="1"/>
  <c r="I46" i="14" l="1"/>
  <c r="J78" i="18"/>
  <c r="E29" i="14"/>
  <c r="E110" i="2"/>
  <c r="E31" i="14" s="1"/>
  <c r="F42" i="14"/>
  <c r="F82" i="18"/>
  <c r="F29" i="14"/>
  <c r="J46" i="14"/>
  <c r="F30" i="14"/>
  <c r="F10" i="18"/>
  <c r="F16" i="18" s="1"/>
  <c r="F110" i="2"/>
  <c r="F31" i="14" l="1"/>
  <c r="F18" i="19"/>
  <c r="F33" i="14" s="1"/>
  <c r="F19" i="19"/>
  <c r="F34" i="14" s="1"/>
  <c r="F113" i="2"/>
  <c r="F121" i="2" s="1"/>
  <c r="F122" i="2" s="1"/>
  <c r="E42" i="14" l="1"/>
  <c r="F9" i="19"/>
  <c r="F42" i="19"/>
  <c r="F39" i="14" s="1"/>
  <c r="E81" i="18" l="1"/>
  <c r="E78" i="18" l="1"/>
  <c r="E46" i="14"/>
  <c r="F41" i="14"/>
  <c r="F81" i="18" l="1"/>
  <c r="F46" i="14" s="1"/>
  <c r="F78" i="18" l="1"/>
</calcChain>
</file>

<file path=xl/comments1.xml><?xml version="1.0" encoding="utf-8"?>
<comments xmlns="http://schemas.openxmlformats.org/spreadsheetml/2006/main">
  <authors>
    <author>Dream Admin</author>
  </authors>
  <commentList>
    <comment ref="E21" authorId="0">
      <text>
        <r>
          <rPr>
            <b/>
            <sz val="8"/>
            <color indexed="81"/>
            <rFont val="Tahoma"/>
            <charset val="1"/>
          </rPr>
          <t>Dream Admin:</t>
        </r>
        <r>
          <rPr>
            <sz val="8"/>
            <color indexed="81"/>
            <rFont val="Tahoma"/>
            <charset val="1"/>
          </rPr>
          <t xml:space="preserve">
87145 м.куб. * 8,29 грн собів </t>
        </r>
      </text>
    </comment>
    <comment ref="F21" authorId="0">
      <text>
        <r>
          <rPr>
            <b/>
            <sz val="8"/>
            <color indexed="81"/>
            <rFont val="Tahoma"/>
            <charset val="1"/>
          </rPr>
          <t>Dream Admin:</t>
        </r>
        <r>
          <rPr>
            <sz val="8"/>
            <color indexed="81"/>
            <rFont val="Tahoma"/>
            <charset val="1"/>
          </rPr>
          <t xml:space="preserve">
65000 м.куб. * 8,29 грн.
</t>
        </r>
      </text>
    </comment>
    <comment ref="A91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381 рах
</t>
        </r>
      </text>
    </comment>
    <comment ref="A95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131 рах
</t>
        </r>
      </text>
    </comment>
    <comment ref="A96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201-209</t>
        </r>
      </text>
    </comment>
    <comment ref="A97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6414</t>
        </r>
      </text>
    </comment>
    <comment ref="A100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6510,6511</t>
        </r>
      </text>
    </comment>
    <comment ref="F108" authorId="0">
      <text>
        <r>
          <rPr>
            <b/>
            <sz val="8"/>
            <color indexed="81"/>
            <rFont val="Tahoma"/>
            <charset val="1"/>
          </rPr>
          <t>Dream Admin:</t>
        </r>
        <r>
          <rPr>
            <sz val="8"/>
            <color indexed="81"/>
            <rFont val="Tahoma"/>
            <charset val="1"/>
          </rPr>
          <t xml:space="preserve">
18%</t>
        </r>
      </text>
    </comment>
  </commentList>
</comments>
</file>

<file path=xl/comments2.xml><?xml version="1.0" encoding="utf-8"?>
<comments xmlns="http://schemas.openxmlformats.org/spreadsheetml/2006/main">
  <authors>
    <author>Dream Admin</author>
  </authors>
  <commentList>
    <comment ref="F20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=('1.Фінансовий результат'!F8*1000-1560000)/1000*95%</t>
        </r>
      </text>
    </comment>
  </commentList>
</comments>
</file>

<file path=xl/comments3.xml><?xml version="1.0" encoding="utf-8"?>
<comments xmlns="http://schemas.openxmlformats.org/spreadsheetml/2006/main">
  <authors>
    <author>Dream Admin</author>
  </authors>
  <commentList>
    <comment ref="A22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12 чол.
</t>
        </r>
      </text>
    </comment>
    <comment ref="A23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40 чол
</t>
        </r>
      </text>
    </comment>
  </commentList>
</comments>
</file>

<file path=xl/sharedStrings.xml><?xml version="1.0" encoding="utf-8"?>
<sst xmlns="http://schemas.openxmlformats.org/spreadsheetml/2006/main" count="848" uniqueCount="561">
  <si>
    <t>капітальне будівництво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</si>
  <si>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</si>
  <si>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</si>
  <si>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</si>
  <si>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</si>
  <si>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</si>
  <si>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</si>
  <si>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</si>
  <si>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</si>
  <si>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</si>
  <si>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</si>
  <si>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</si>
  <si>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</si>
  <si>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</si>
  <si>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</si>
  <si>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</si>
  <si>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</si>
  <si>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</si>
  <si>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</si>
  <si>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</si>
  <si>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</si>
  <si>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</si>
  <si>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</si>
  <si>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</si>
  <si>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</si>
  <si>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</si>
  <si>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</si>
  <si>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</si>
  <si>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</si>
  <si>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</si>
  <si>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</si>
  <si>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</si>
  <si>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</si>
  <si>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</si>
  <si>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</si>
  <si>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</si>
  <si>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</si>
  <si>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</si>
  <si>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</si>
  <si>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</si>
  <si>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</si>
  <si>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</si>
  <si>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</si>
  <si>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</si>
  <si>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</si>
  <si>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</si>
  <si>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</si>
  <si>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</si>
  <si>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</si>
  <si>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</si>
  <si>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</si>
  <si>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>Процентна ставка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</si>
  <si>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</si>
  <si>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</si>
  <si>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</si>
  <si>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ІV </t>
  </si>
  <si>
    <t>за плановий рік</t>
  </si>
  <si>
    <t xml:space="preserve">ІІІ </t>
  </si>
  <si>
    <t xml:space="preserve">І </t>
  </si>
  <si>
    <t xml:space="preserve">ІІ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</si>
  <si>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</si>
  <si>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</si>
  <si>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</si>
  <si>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</si>
  <si>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</si>
  <si>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</si>
  <si>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</si>
  <si>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</si>
  <si>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</si>
  <si>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</si>
  <si>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Бюджетне фінансування</t>
  </si>
  <si>
    <t>інші платежі (розшифрувати)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</si>
  <si>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</si>
  <si>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</si>
  <si>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</si>
  <si>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</si>
  <si>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</si>
  <si>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</si>
  <si>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</si>
  <si>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І. Формування фінансових результатів</t>
  </si>
  <si>
    <t>плата за користування надрами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</si>
  <si>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</si>
  <si>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</si>
  <si>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</si>
  <si>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</si>
  <si>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</si>
  <si>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</si>
  <si>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Інші фінансові доходи (розшифрувати)</t>
  </si>
  <si>
    <t>інші адміністративні витрати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</si>
  <si>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</si>
  <si>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</si>
  <si>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</si>
  <si>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</si>
  <si>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місцеві податки та збори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</si>
  <si>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</si>
  <si>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</si>
  <si>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</si>
  <si>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</si>
  <si>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</si>
  <si>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</si>
  <si>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</si>
  <si>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</si>
  <si>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</si>
  <si>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</si>
  <si>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</si>
  <si>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</si>
  <si>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</si>
  <si>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</si>
  <si>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</si>
  <si>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</si>
  <si>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</si>
  <si>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</si>
  <si>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</si>
  <si>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</si>
  <si>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</si>
  <si>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</si>
  <si>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</si>
  <si>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</si>
  <si>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</si>
  <si>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</si>
  <si>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</si>
  <si>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</si>
  <si>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</si>
  <si>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</si>
  <si>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</si>
  <si>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</si>
  <si>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</si>
  <si>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</si>
  <si>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</si>
  <si>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</si>
  <si>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</si>
  <si>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</si>
  <si>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</si>
  <si>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</si>
  <si>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</si>
  <si>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 xml:space="preserve">Прибуток (збиток) від звичайної діяльності до оподаткування </t>
  </si>
  <si>
    <t>Коригування на: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</si>
  <si>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</si>
  <si>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</si>
  <si>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</si>
  <si>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</si>
  <si>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</si>
  <si>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</si>
  <si>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</si>
  <si>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</si>
  <si>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</si>
  <si>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</si>
  <si>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</si>
  <si>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</si>
  <si>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</si>
  <si>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</si>
  <si>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</si>
  <si>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</si>
  <si>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</si>
  <si>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</si>
  <si>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</si>
  <si>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</si>
  <si>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</si>
  <si>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</si>
  <si>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</si>
  <si>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</si>
  <si>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</si>
  <si>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</si>
  <si>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</si>
  <si>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</si>
  <si>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</si>
  <si>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</si>
  <si>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</si>
  <si>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</si>
  <si>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</si>
  <si>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</si>
  <si>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</si>
  <si>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</si>
  <si>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</si>
  <si>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</si>
  <si>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</si>
  <si>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</si>
  <si>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</si>
  <si>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</si>
  <si>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</si>
  <si>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</si>
  <si>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</si>
  <si>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</si>
  <si>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</si>
  <si>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</si>
  <si>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</si>
  <si>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</si>
  <si>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</si>
  <si>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</si>
  <si>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</si>
  <si>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</si>
  <si>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</si>
  <si>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</si>
  <si>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</si>
  <si>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</si>
  <si>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Фонд оплати праці, тис. гривень, у тому числі:</t>
  </si>
  <si>
    <t>адміністративно-управлінський персонал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</si>
  <si>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</si>
  <si>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</si>
  <si>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</si>
  <si>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</si>
  <si>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</si>
  <si>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</si>
  <si>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</si>
  <si>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</si>
  <si>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</si>
  <si>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</si>
  <si>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</si>
  <si>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</si>
  <si>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</si>
  <si>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</si>
  <si>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</si>
  <si>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</si>
  <si>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</si>
  <si>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</si>
  <si>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</si>
  <si>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</si>
  <si>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</si>
  <si>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</si>
  <si>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 xml:space="preserve">      Загальна інформація про підприємство (резюме)</t>
  </si>
  <si>
    <t>Мета використання</t>
  </si>
  <si>
    <t xml:space="preserve">Доходи </t>
  </si>
  <si>
    <t>Дохід (виручка) від реалізації продукції (товарів, робіт, послуг)</t>
  </si>
  <si>
    <t>Податок на додану вартість</t>
  </si>
  <si>
    <t>Інші вирахування з доходу (розшифрувати)</t>
  </si>
  <si>
    <t>від комерційної діяльності</t>
  </si>
  <si>
    <t>від державного бюджету</t>
  </si>
  <si>
    <t>від місцевого бюджету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</si>
  <si>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</si>
  <si>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</si>
  <si>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7. Джерела капітальних інвестицій</t>
  </si>
  <si>
    <t>Сума, валюта за договорами</t>
  </si>
  <si>
    <t>у тому числі за їх видами</t>
  </si>
  <si>
    <t xml:space="preserve">I </t>
  </si>
  <si>
    <t>II</t>
  </si>
  <si>
    <t>III</t>
  </si>
  <si>
    <t>IV</t>
  </si>
  <si>
    <t>I</t>
  </si>
  <si>
    <t>Інші операційні доходи</t>
  </si>
  <si>
    <t>Інші доходи</t>
  </si>
  <si>
    <t>Інші витрати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</si>
  <si>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</si>
  <si>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</si>
  <si>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</si>
  <si>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</si>
  <si>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</si>
  <si>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</si>
  <si>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t xml:space="preserve">       5. Витрати, пов'язані з використанням власних службових автомобілів (у складі адміністративних витрат, рядок 1081)</t>
  </si>
  <si>
    <t xml:space="preserve">       6. Витрати на оренду службових автомобілів (у складі адміністративних витрат, рядок 1082)</t>
  </si>
  <si>
    <t>Доходи від фінансової діяльності</t>
  </si>
  <si>
    <t>Витрати від фінансової діяльності</t>
  </si>
  <si>
    <t xml:space="preserve">      8.  Капітальне будівництво (рядок 4010 таблиці 4)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</si>
  <si>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</si>
  <si>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</si>
  <si>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освоєння капітальних вкладень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</si>
  <si>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</si>
  <si>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</si>
  <si>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</si>
  <si>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</si>
  <si>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</si>
  <si>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фінансування капітальних інвестицій (оплата грошовими коштами), усього</t>
  </si>
  <si>
    <t>власні кошти</t>
  </si>
  <si>
    <t>кредитні кошти</t>
  </si>
  <si>
    <t>інші джерела (зазначити джерело)</t>
  </si>
  <si>
    <t>у тому числі</t>
  </si>
  <si>
    <t>тис.грн. (без ПДВ)</t>
  </si>
  <si>
    <t xml:space="preserve">Зокрема за кварталами </t>
  </si>
  <si>
    <t>Плановий рік до прогнозу на поточний рік, %</t>
  </si>
  <si>
    <t xml:space="preserve"> Пояснення у разі збільшення витрат на оплату праці в плановому році порівняно з прогнозом поточного року </t>
  </si>
  <si>
    <t>О.М. Варденський</t>
  </si>
  <si>
    <t xml:space="preserve">ФІНАНСОВИЙ ПЛАН </t>
  </si>
  <si>
    <t>КОМУНАЛЬНОГО ПІДПРИЄМСТВА "ЧЕРКАСЬКА СЛУЖБА ЧИСТОТИ"</t>
  </si>
  <si>
    <t>НА 2016 РІК</t>
  </si>
  <si>
    <t>до фінансового плану на 2016 рік</t>
  </si>
  <si>
    <t xml:space="preserve">КОМУНАЛЬНОГО ПІДПРИЄМСТВА "ЧЕРКАСЬКА СЛУЖБА ЧИСТОТИ" </t>
  </si>
  <si>
    <t xml:space="preserve">      1. Дані про підприємство, персонал та фонд заробітної плати:</t>
  </si>
  <si>
    <t xml:space="preserve">      2. Інформація про бізнес підприємства (код рядка 1040 "Чистий дохід від реалізації продукції (товарів, робіт, послуг)" фінансового плану)</t>
  </si>
  <si>
    <t>Керівники</t>
  </si>
  <si>
    <t>Директор</t>
  </si>
  <si>
    <t>Заступник директора</t>
  </si>
  <si>
    <t>Головний інженер</t>
  </si>
  <si>
    <t>Головний бухгалтер</t>
  </si>
  <si>
    <t>Начальник аб відділу</t>
  </si>
  <si>
    <t>Начальник полігону</t>
  </si>
  <si>
    <t>Начальник притулку</t>
  </si>
  <si>
    <t>Економіст</t>
  </si>
  <si>
    <t>Екон з бух обліку</t>
  </si>
  <si>
    <t>Інж з охорони праці</t>
  </si>
  <si>
    <t>юрисконсульт</t>
  </si>
  <si>
    <t>Інспектор з кадрів</t>
  </si>
  <si>
    <t>Серетар-друкарка</t>
  </si>
  <si>
    <t>бухгалтер</t>
  </si>
  <si>
    <t>інспектор 5</t>
  </si>
  <si>
    <t>Агент 4</t>
  </si>
  <si>
    <t>Майстер</t>
  </si>
  <si>
    <t>Фахівець</t>
  </si>
  <si>
    <t>Двірник 2</t>
  </si>
  <si>
    <t xml:space="preserve">Прибиральник </t>
  </si>
  <si>
    <t>Слюсар сант</t>
  </si>
  <si>
    <t>Оператор сл руху</t>
  </si>
  <si>
    <t>Робітник з благоустрою 6</t>
  </si>
  <si>
    <t>Ловець 2</t>
  </si>
  <si>
    <t>Ветлікар</t>
  </si>
  <si>
    <t>Фельдшер</t>
  </si>
  <si>
    <t>Бульдозеристи 4</t>
  </si>
  <si>
    <t>Водії легкових 3</t>
  </si>
  <si>
    <t>Водії бочки 2</t>
  </si>
  <si>
    <t>Водії інші 1</t>
  </si>
  <si>
    <t>Всього</t>
  </si>
  <si>
    <t>Машиніст котельні 2</t>
  </si>
  <si>
    <t>Баранова Ю. М.</t>
  </si>
  <si>
    <t>Волик О. С.</t>
  </si>
  <si>
    <t>Мамалига В. В.</t>
  </si>
  <si>
    <t>Роговий В. В.</t>
  </si>
  <si>
    <t>Роговик Є. С.</t>
  </si>
  <si>
    <t>Савенко О. С.</t>
  </si>
  <si>
    <t>Дмитрієнко А. П.</t>
  </si>
  <si>
    <t>Крижня В. В.</t>
  </si>
  <si>
    <t>Рудик Т. В.</t>
  </si>
  <si>
    <t>Хмельов В. О.</t>
  </si>
  <si>
    <t>0.00</t>
  </si>
  <si>
    <t>Абукаре О. О.</t>
  </si>
  <si>
    <t>Клименко Ю. В.</t>
  </si>
  <si>
    <t>ВСЬОГО</t>
  </si>
  <si>
    <t>Всього за рік</t>
  </si>
  <si>
    <t>Підсумок нарахувань та утримань</t>
  </si>
  <si>
    <t>за 9 Місяців 2015 р.</t>
  </si>
  <si>
    <t>Нарахування</t>
  </si>
  <si>
    <t>Нараховано</t>
  </si>
  <si>
    <t>Дні</t>
  </si>
  <si>
    <t>Години</t>
  </si>
  <si>
    <t>Утримання</t>
  </si>
  <si>
    <t>Утримано</t>
  </si>
  <si>
    <t>Оклад/тариф</t>
  </si>
  <si>
    <t>1202185.15</t>
  </si>
  <si>
    <t>71156.00</t>
  </si>
  <si>
    <t>Профспілковий внесок</t>
  </si>
  <si>
    <t>18022.79</t>
  </si>
  <si>
    <t>Щомісячна премія</t>
  </si>
  <si>
    <t>453124.25</t>
  </si>
  <si>
    <t xml:space="preserve"> </t>
  </si>
  <si>
    <t>Податок з доходів ФО</t>
  </si>
  <si>
    <t>327779.07</t>
  </si>
  <si>
    <t>Відпускні</t>
  </si>
  <si>
    <t>212144.72</t>
  </si>
  <si>
    <t>ЄСВ з працівника</t>
  </si>
  <si>
    <t>78363.96</t>
  </si>
  <si>
    <t>Допл. за работу у свята (вихідні)</t>
  </si>
  <si>
    <t>13425.46</t>
  </si>
  <si>
    <t>974.00</t>
  </si>
  <si>
    <t>ЄСВ з працівника лікарняні</t>
  </si>
  <si>
    <t>201.75</t>
  </si>
  <si>
    <t>Премія до дня комунальника</t>
  </si>
  <si>
    <t>13050.00</t>
  </si>
  <si>
    <t>ЄСВ з працівника ЦПХ</t>
  </si>
  <si>
    <t>1325.57</t>
  </si>
  <si>
    <t>Індексація зарплати</t>
  </si>
  <si>
    <t>154683.35</t>
  </si>
  <si>
    <t>Військовий збір з працівника</t>
  </si>
  <si>
    <t>33567.70</t>
  </si>
  <si>
    <t>Допл. за ремонт</t>
  </si>
  <si>
    <t>12797.35</t>
  </si>
  <si>
    <t>781.00</t>
  </si>
  <si>
    <t>Аліменти</t>
  </si>
  <si>
    <t>17188.88</t>
  </si>
  <si>
    <t>Допл. за класность</t>
  </si>
  <si>
    <t>16539.51</t>
  </si>
  <si>
    <t>Пошт. збір (відсоток банку)</t>
  </si>
  <si>
    <t>Премія за вант.розв. роботи</t>
  </si>
  <si>
    <t>Допл. за розш. зони обслугов.</t>
  </si>
  <si>
    <t>30625.93</t>
  </si>
  <si>
    <t>Допл. за нічний час</t>
  </si>
  <si>
    <t>12102.49</t>
  </si>
  <si>
    <t>2981.00</t>
  </si>
  <si>
    <t>Допл. за суміщ. посад</t>
  </si>
  <si>
    <t>6162.16</t>
  </si>
  <si>
    <t>568.00</t>
  </si>
  <si>
    <t>Оплата за договором ГПХ</t>
  </si>
  <si>
    <t>50982.25</t>
  </si>
  <si>
    <t>Допл. за керів. бригадою</t>
  </si>
  <si>
    <t>6207.75</t>
  </si>
  <si>
    <t>Оплата годин за середнім</t>
  </si>
  <si>
    <t>4868.28</t>
  </si>
  <si>
    <t>180.00</t>
  </si>
  <si>
    <t>Оплата часов по среднему (мобилизация)</t>
  </si>
  <si>
    <t>37135.40</t>
  </si>
  <si>
    <t>1473.00</t>
  </si>
  <si>
    <t>4139.94</t>
  </si>
  <si>
    <t>Оплата днів за середнім</t>
  </si>
  <si>
    <t>2533.80</t>
  </si>
  <si>
    <t>Допл. за відпускними</t>
  </si>
  <si>
    <t>Надбавка персональна</t>
  </si>
  <si>
    <t>22835.56</t>
  </si>
  <si>
    <t>Оплата лікарн. соцстр.</t>
  </si>
  <si>
    <t>5210.83</t>
  </si>
  <si>
    <t>Лікарняні за рах. підпр.</t>
  </si>
  <si>
    <t>4876.43</t>
  </si>
  <si>
    <t>Компенс. відпустки</t>
  </si>
  <si>
    <t>8968.32</t>
  </si>
  <si>
    <t>Допл. за грузчика</t>
  </si>
  <si>
    <t>382.35</t>
  </si>
  <si>
    <t>Вихідна допомога</t>
  </si>
  <si>
    <t>7069.42</t>
  </si>
  <si>
    <t>Всього нараховано:</t>
  </si>
  <si>
    <t>78113.00</t>
  </si>
  <si>
    <t>Всього утримано:</t>
  </si>
  <si>
    <t>476449.72</t>
  </si>
  <si>
    <t>Вивезення побутових відходів</t>
  </si>
  <si>
    <t>Захоронення побутових відходів</t>
  </si>
  <si>
    <t>Вивезення рідких побутових відходів</t>
  </si>
  <si>
    <t>Плановий рік (2016 рік)</t>
  </si>
  <si>
    <t>Прогноз на поточний рік (2015 рік)</t>
  </si>
  <si>
    <t>Факт минулого року                    (2014 рік)</t>
  </si>
  <si>
    <t>витрати на сплату податків</t>
  </si>
  <si>
    <t>витрати на послуги по прийому фільтрату</t>
  </si>
  <si>
    <t>витрати на послуги по перевезенню ТПВ</t>
  </si>
  <si>
    <t>1058/1</t>
  </si>
  <si>
    <t>1058/2</t>
  </si>
  <si>
    <t>1058/3</t>
  </si>
  <si>
    <t>витрати на злив стоків</t>
  </si>
  <si>
    <t>1058/4</t>
  </si>
  <si>
    <t>витрати на послуги з ремонту автотранспорту</t>
  </si>
  <si>
    <t>1058/5</t>
  </si>
  <si>
    <t>витрати на послуги охорони</t>
  </si>
  <si>
    <t>1058/6</t>
  </si>
  <si>
    <t>витрати на оренду контейнерів</t>
  </si>
  <si>
    <t>1058/7</t>
  </si>
  <si>
    <t>витрати на придбання корму для собак</t>
  </si>
  <si>
    <t>1058/8</t>
  </si>
  <si>
    <t>1058/9</t>
  </si>
  <si>
    <t>витрати матеріалів, запасних частин</t>
  </si>
  <si>
    <t>1058/10</t>
  </si>
  <si>
    <t>1102/1</t>
  </si>
  <si>
    <t>послуги банків з приймання комунальних платежів</t>
  </si>
  <si>
    <t>послуги по супроводу програми 1С</t>
  </si>
  <si>
    <t>1102/2</t>
  </si>
  <si>
    <t>1102/3</t>
  </si>
  <si>
    <t>витрати на придбання канцелярського приладдя, конвертів</t>
  </si>
  <si>
    <t>1102/4</t>
  </si>
  <si>
    <t>витрати на ремонт техніки</t>
  </si>
  <si>
    <t>1102/5</t>
  </si>
  <si>
    <t>1102/6</t>
  </si>
  <si>
    <t>1102/7</t>
  </si>
  <si>
    <t>1117/1</t>
  </si>
  <si>
    <t>витрати на придбання канцелярського приладдя</t>
  </si>
  <si>
    <t>витрати на придбання конвертів</t>
  </si>
  <si>
    <t>1117/2</t>
  </si>
  <si>
    <t>інші поточні витрати на збут</t>
  </si>
  <si>
    <t>1125/1</t>
  </si>
  <si>
    <t>1125/2</t>
  </si>
  <si>
    <t>сплата місцевих податків</t>
  </si>
  <si>
    <t>1125/3</t>
  </si>
  <si>
    <t>витрати на мобільні переговори</t>
  </si>
  <si>
    <t>1125/4</t>
  </si>
  <si>
    <t>1125/5</t>
  </si>
  <si>
    <t>виплата пільгової пенсії (зварювальники)</t>
  </si>
  <si>
    <t>1125/6</t>
  </si>
  <si>
    <t>Фінансові витрати (відсотки за корист. овердрафтом)</t>
  </si>
  <si>
    <t>нарахування амортизації на безкоштовно отримані ОС</t>
  </si>
  <si>
    <t>70% від оренди приміщень</t>
  </si>
  <si>
    <t>Збір за  розміщення відходів в спец.відвед.місцях, ДПІ у Черкаському р-ні</t>
  </si>
  <si>
    <t>Збір за забруднення навколиш. природн. середовища стаціонар. джер. забруднення</t>
  </si>
  <si>
    <t>Збір за забруднення навколиш.природн.середовища</t>
  </si>
  <si>
    <t>Податок на землю (район)</t>
  </si>
  <si>
    <t>Податок на землю</t>
  </si>
  <si>
    <t>Податок на воду</t>
  </si>
  <si>
    <t>Сбор за користування радіочастотами</t>
  </si>
  <si>
    <t>Фінансовий план 2015 року</t>
  </si>
  <si>
    <t>Фінансовий план на 2016 рік</t>
  </si>
  <si>
    <t>Збір за викиди стаціонарними джерелами забруд., ДПІ у Черк.рай.</t>
  </si>
  <si>
    <t>2014 рік</t>
  </si>
  <si>
    <t>дохід від оренди контейнерів, автомобілів та невиробничих приміщень</t>
  </si>
  <si>
    <t>інші витрати операційної діяльності (оплата стац. зв’язку, відшкод. комун. послуг., оплата штрафу)</t>
  </si>
  <si>
    <t>Від вивезення ТПВ</t>
  </si>
  <si>
    <t>Від захоронення ТПВ по талонах</t>
  </si>
  <si>
    <t>Від вивезення РПВ</t>
  </si>
  <si>
    <t>Відлов та утримання безпритульних тварин</t>
  </si>
  <si>
    <t>нарахування резурву відпусток</t>
  </si>
  <si>
    <t>1058/11</t>
  </si>
  <si>
    <t>витрати на страхування</t>
  </si>
  <si>
    <t>витрати по списанню матеріалів, запасних частин</t>
  </si>
  <si>
    <t>0,0</t>
  </si>
  <si>
    <t>1102/8</t>
  </si>
  <si>
    <t>послуги банків з розрахунково-касового обслуговування</t>
  </si>
  <si>
    <t>витрати на обслуговування комп’ютерної техніки, РРО, заправка картриджів</t>
  </si>
  <si>
    <t>амортизація ОС</t>
  </si>
  <si>
    <t>інші витрати виробничої діяльності (послуги доставки вантажу, витрати на опалення приміщень КП "ЧСЧ", ремонт дороги полігону, витрати на охорону праці та інші поточні витрати)</t>
  </si>
  <si>
    <t>інші поточні адміністративні витрати</t>
  </si>
  <si>
    <t>2146/1</t>
  </si>
  <si>
    <t>2146/2</t>
  </si>
  <si>
    <t>2146/3</t>
  </si>
  <si>
    <t>2146/4</t>
  </si>
  <si>
    <t>2146/5</t>
  </si>
  <si>
    <t>2146/6</t>
  </si>
  <si>
    <t>2146/7</t>
  </si>
  <si>
    <t>2146/8</t>
  </si>
  <si>
    <t>2146/9</t>
  </si>
  <si>
    <t>Реалізація продукції (товарів, робіт, послуг)</t>
  </si>
  <si>
    <t>Надходження від:</t>
  </si>
  <si>
    <t>Витрачання на оплату:</t>
  </si>
  <si>
    <t>Товарів, робіт, послуг</t>
  </si>
  <si>
    <t>Праці</t>
  </si>
  <si>
    <t>Відрахувань на соціальні заходи</t>
  </si>
  <si>
    <t>Зобовязань з податків і зборів</t>
  </si>
  <si>
    <t>Витрачання на оплату зобовязань з ПДВ</t>
  </si>
  <si>
    <t>Інші витрачання</t>
  </si>
  <si>
    <t>3070/1</t>
  </si>
  <si>
    <t>3070/2</t>
  </si>
  <si>
    <t xml:space="preserve"> 3070/1/1</t>
  </si>
  <si>
    <t xml:space="preserve"> 3070/1/2</t>
  </si>
  <si>
    <t xml:space="preserve"> 3070/2/1</t>
  </si>
  <si>
    <t xml:space="preserve"> 3070/2/2</t>
  </si>
  <si>
    <t xml:space="preserve"> 3070/2/3</t>
  </si>
  <si>
    <t xml:space="preserve"> 3070/2/4</t>
  </si>
  <si>
    <t xml:space="preserve"> 3070/2/5</t>
  </si>
  <si>
    <t xml:space="preserve"> 3070/2/6</t>
  </si>
  <si>
    <t xml:space="preserve"> 3070/2/7</t>
  </si>
  <si>
    <t xml:space="preserve"> 3070/1/3</t>
  </si>
  <si>
    <t xml:space="preserve"> 3070/1/4</t>
  </si>
  <si>
    <t>Повернення інших податків і зборів</t>
  </si>
  <si>
    <t>Боржників неустойки</t>
  </si>
  <si>
    <t>Інші надходження</t>
  </si>
  <si>
    <t>Повернення авансів</t>
  </si>
  <si>
    <t>Грошові кошти від операційної діяльності, у т.ч.:</t>
  </si>
  <si>
    <t>Цільове фінансування  (оплата пільг та субсидій)</t>
  </si>
  <si>
    <t>Фактичний показник за 2014 рік</t>
  </si>
  <si>
    <t>Прогнозний показник 2015 року</t>
  </si>
  <si>
    <t>Фінансовий план,  2016 рік</t>
  </si>
  <si>
    <t>кількість продукції/             наданих послуг, одиниця виміру, м.куб. ТПВ</t>
  </si>
  <si>
    <t>Утримання безпритульних тварин (середня кількість тварин на утриманні)</t>
  </si>
  <si>
    <t>План із залучення коштів, тис.грн.</t>
  </si>
  <si>
    <t>Заборгованість за кредитами на початок 2016 року, тис.грн.</t>
  </si>
  <si>
    <t>План з повернення коштів, тис.грн.</t>
  </si>
  <si>
    <t>Заборгованість за кредитами на кінець 2016 року, тис.грн.</t>
  </si>
  <si>
    <t xml:space="preserve"> -</t>
  </si>
  <si>
    <t>Шевроле Авео</t>
  </si>
  <si>
    <t>для службових роз’їздів</t>
  </si>
  <si>
    <t>5,8</t>
  </si>
  <si>
    <t>Прогноз на поточний рік  (2015 рік)</t>
  </si>
  <si>
    <t>Код    рядка</t>
  </si>
  <si>
    <t>Чистий дохід від реалізації продукції (товарів, робіт, послуг), в т.ч. за видами діяльності:</t>
  </si>
  <si>
    <t>Собівартість реалізованої продукції (товарів, робіт, послуг), в т.ч. за видами діяльності:</t>
  </si>
  <si>
    <t>тис.грн.</t>
  </si>
  <si>
    <t>Директор  КП "ЧСЧ"</t>
  </si>
  <si>
    <t xml:space="preserve">Машини, обладнання та інвентар </t>
  </si>
  <si>
    <t>Витрати на оплату праці (з/п+нарахування), тис. гривень, у тому числі:</t>
  </si>
  <si>
    <t>Середньомісячна заробітна плата одного працівника (нараховано до виплати), гривень</t>
  </si>
  <si>
    <t>Середньомісячний дохід одного працівника (фактично виплачено), гривень</t>
  </si>
  <si>
    <t>1058/12</t>
  </si>
  <si>
    <t>придбання (виготовлення) основних засобів*</t>
  </si>
  <si>
    <t xml:space="preserve">придбання (виготовлення) інших необоротних матеріальних активів** </t>
  </si>
  <si>
    <t>модернізація, модифікація (добудова, дообладнання, реконструкція) основних засобів***</t>
  </si>
  <si>
    <t>*** Фінансовий план на 2015 рік по статті "Модернізація, модифікація (добудова, дообладнання, реконструкція) основних засобів": Реконструкція полігону ТПВ в районі с.Руська Поляна (2-а черга).</t>
  </si>
  <si>
    <t>** Фінансовий план на 2015 рік по статті "Придбання (виготовлення) інших необоротних матеріальних активів": Придбання контейнерів для збирання ТПВ для п/с обємом 0,24 м.куб.</t>
  </si>
  <si>
    <t xml:space="preserve">* Фінансовий план на 2015 рік по статті "Придбання (виготовлення) основних засобів": Придбання та встановлення вагів для ТПВ - 450 тис.грн.; Придбання вольєрів для облаштування притулку для утримання </t>
  </si>
  <si>
    <t>безпритульних тварин - 745 тис.грн.; Будівництво контейнерного майданчику по вул.Пастерівській - 68 тис.грн.</t>
  </si>
  <si>
    <t>Додаток</t>
  </si>
  <si>
    <t>ЗАТВЕРДЖЕНО</t>
  </si>
  <si>
    <t>рішення виконавчого комітету</t>
  </si>
  <si>
    <t>Черкаської міської ради</t>
  </si>
  <si>
    <t>від _________________№________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</si>
</sst>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&quot;р.&quot;;[Red]\-#,##0&quot;р.&quot;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_-* #,##0.00_₴_-;\-* #,##0.00_₴_-;_-* &quot;-&quot;??_₴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dd\.mm\.yyyy;@"/>
    <numFmt numFmtId="179" formatCode="_-* #,##0.0_₴_-;\-* #,##0.0_₴_-;_-* &quot;-&quot;??_₴_-;_-@_-"/>
  </numFmts>
  <fonts count="8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6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168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72" fontId="34" fillId="0" borderId="0" applyAlignment="0">
      <alignment wrapText="1"/>
    </xf>
    <xf numFmtId="0" fontId="2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6" fillId="22" borderId="7">
      <alignment horizontal="left" vertical="center"/>
      <protection locked="0"/>
    </xf>
    <xf numFmtId="49" fontId="36" fillId="22" borderId="7">
      <alignment horizontal="left" vertical="center"/>
    </xf>
    <xf numFmtId="4" fontId="36" fillId="22" borderId="7">
      <alignment horizontal="right" vertical="center"/>
      <protection locked="0"/>
    </xf>
    <xf numFmtId="4" fontId="36" fillId="22" borderId="7">
      <alignment horizontal="right" vertical="center"/>
    </xf>
    <xf numFmtId="4" fontId="37" fillId="22" borderId="7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9" fontId="33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</xf>
    <xf numFmtId="4" fontId="33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" fontId="45" fillId="0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9" fontId="44" fillId="0" borderId="3">
      <alignment horizontal="left" vertical="center"/>
      <protection locked="0"/>
    </xf>
    <xf numFmtId="49" fontId="45" fillId="0" borderId="3">
      <alignment horizontal="left" vertical="center"/>
      <protection locked="0"/>
    </xf>
    <xf numFmtId="4" fontId="44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4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8" fillId="26" borderId="3">
      <alignment horizontal="right" vertical="center"/>
      <protection locked="0"/>
    </xf>
    <xf numFmtId="4" fontId="48" fillId="27" borderId="3">
      <alignment horizontal="right" vertical="center"/>
      <protection locked="0"/>
    </xf>
    <xf numFmtId="4" fontId="48" fillId="28" borderId="3">
      <alignment horizontal="right" vertical="center"/>
      <protection locked="0"/>
    </xf>
    <xf numFmtId="0" fontId="16" fillId="20" borderId="10" applyNumberFormat="0" applyAlignment="0" applyProtection="0"/>
    <xf numFmtId="49" fontId="33" fillId="0" borderId="3">
      <alignment horizontal="left" vertical="center" wrapText="1"/>
      <protection locked="0"/>
    </xf>
    <xf numFmtId="49" fontId="33" fillId="0" borderId="3">
      <alignment horizontal="left" vertical="center" wrapText="1"/>
      <protection locked="0"/>
    </xf>
    <xf numFmtId="0" fontId="2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8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9" borderId="0" applyNumberFormat="0" applyBorder="0" applyAlignment="0" applyProtection="0"/>
    <xf numFmtId="0" fontId="14" fillId="19" borderId="0" applyNumberFormat="0" applyBorder="0" applyAlignment="0" applyProtection="0"/>
    <xf numFmtId="0" fontId="49" fillId="7" borderId="1" applyNumberFormat="0" applyAlignment="0" applyProtection="0"/>
    <xf numFmtId="0" fontId="15" fillId="7" borderId="1" applyNumberFormat="0" applyAlignment="0" applyProtection="0"/>
    <xf numFmtId="0" fontId="50" fillId="20" borderId="10" applyNumberFormat="0" applyAlignment="0" applyProtection="0"/>
    <xf numFmtId="0" fontId="16" fillId="20" borderId="10" applyNumberFormat="0" applyAlignment="0" applyProtection="0"/>
    <xf numFmtId="0" fontId="51" fillId="20" borderId="1" applyNumberFormat="0" applyAlignment="0" applyProtection="0"/>
    <xf numFmtId="0" fontId="17" fillId="20" borderId="1" applyNumberFormat="0" applyAlignment="0" applyProtection="0"/>
    <xf numFmtId="173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2" fillId="0" borderId="4" applyNumberFormat="0" applyFill="0" applyAlignment="0" applyProtection="0"/>
    <xf numFmtId="0" fontId="18" fillId="0" borderId="4" applyNumberFormat="0" applyFill="0" applyAlignment="0" applyProtection="0"/>
    <xf numFmtId="0" fontId="53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1" applyNumberFormat="0" applyFill="0" applyAlignment="0" applyProtection="0"/>
    <xf numFmtId="0" fontId="56" fillId="21" borderId="2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8" fillId="3" borderId="0" applyNumberFormat="0" applyBorder="0" applyAlignment="0" applyProtection="0"/>
    <xf numFmtId="0" fontId="2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27" fillId="0" borderId="8" applyNumberFormat="0" applyFill="0" applyAlignment="0" applyProtection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64" fillId="0" borderId="0" applyFont="0" applyFill="0" applyBorder="0" applyAlignment="0" applyProtection="0"/>
    <xf numFmtId="175" fontId="6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5" fillId="4" borderId="0" applyNumberFormat="0" applyBorder="0" applyAlignment="0" applyProtection="0"/>
    <xf numFmtId="0" fontId="29" fillId="4" borderId="0" applyNumberFormat="0" applyBorder="0" applyAlignment="0" applyProtection="0"/>
    <xf numFmtId="177" fontId="66" fillId="22" borderId="12" applyFill="0" applyBorder="0">
      <alignment horizontal="center" vertical="center" wrapText="1"/>
      <protection locked="0"/>
    </xf>
    <xf numFmtId="172" fontId="67" fillId="0" borderId="0">
      <alignment wrapText="1"/>
    </xf>
    <xf numFmtId="172" fontId="34" fillId="0" borderId="0">
      <alignment wrapText="1"/>
    </xf>
  </cellStyleXfs>
  <cellXfs count="343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247" applyFont="1" applyFill="1" applyBorder="1" applyAlignment="1">
      <alignment horizontal="center" vertical="center" wrapText="1"/>
    </xf>
    <xf numFmtId="0" fontId="5" fillId="0" borderId="0" xfId="247" applyFont="1" applyFill="1" applyBorder="1" applyAlignment="1">
      <alignment vertical="center"/>
    </xf>
    <xf numFmtId="0" fontId="5" fillId="0" borderId="3" xfId="247" applyFont="1" applyFill="1" applyBorder="1" applyAlignment="1">
      <alignment horizontal="left" vertical="center" wrapText="1"/>
    </xf>
    <xf numFmtId="0" fontId="4" fillId="0" borderId="0" xfId="247" applyFont="1" applyFill="1" applyBorder="1" applyAlignment="1">
      <alignment vertical="center"/>
    </xf>
    <xf numFmtId="0" fontId="5" fillId="0" borderId="0" xfId="247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247" applyFont="1" applyFill="1"/>
    <xf numFmtId="0" fontId="5" fillId="0" borderId="0" xfId="247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4" fillId="0" borderId="0" xfId="0" quotePrefix="1" applyFont="1" applyFill="1" applyBorder="1" applyAlignment="1">
      <alignment horizontal="center"/>
    </xf>
    <xf numFmtId="171" fontId="4" fillId="0" borderId="0" xfId="0" quotePrefix="1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5" fillId="0" borderId="0" xfId="247" applyNumberFormat="1" applyFont="1" applyFill="1" applyBorder="1" applyAlignment="1">
      <alignment horizontal="center" vertical="center" wrapText="1"/>
    </xf>
    <xf numFmtId="171" fontId="5" fillId="0" borderId="0" xfId="247" applyNumberFormat="1" applyFont="1" applyFill="1" applyBorder="1" applyAlignment="1">
      <alignment horizontal="right" vertical="center" wrapText="1"/>
    </xf>
    <xf numFmtId="0" fontId="5" fillId="0" borderId="0" xfId="247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4" fillId="0" borderId="3" xfId="247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29" borderId="3" xfId="0" applyFont="1" applyFill="1" applyBorder="1" applyAlignment="1">
      <alignment horizontal="left" vertical="center" wrapText="1"/>
    </xf>
    <xf numFmtId="0" fontId="4" fillId="29" borderId="3" xfId="0" quotePrefix="1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 shrinkToFit="1"/>
    </xf>
    <xf numFmtId="2" fontId="9" fillId="0" borderId="15" xfId="0" applyNumberFormat="1" applyFont="1" applyFill="1" applyBorder="1" applyAlignment="1">
      <alignment horizontal="center" vertical="center" wrapText="1"/>
    </xf>
    <xf numFmtId="171" fontId="4" fillId="29" borderId="3" xfId="0" quotePrefix="1" applyNumberFormat="1" applyFont="1" applyFill="1" applyBorder="1" applyAlignment="1">
      <alignment horizontal="center" vertical="center" wrapText="1"/>
    </xf>
    <xf numFmtId="171" fontId="5" fillId="0" borderId="3" xfId="0" quotePrefix="1" applyNumberFormat="1" applyFont="1" applyFill="1" applyBorder="1" applyAlignment="1">
      <alignment horizontal="center" vertical="center" wrapText="1"/>
    </xf>
    <xf numFmtId="171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74" fillId="0" borderId="0" xfId="0" applyFont="1"/>
    <xf numFmtId="0" fontId="74" fillId="0" borderId="3" xfId="0" applyFont="1" applyBorder="1" applyAlignment="1">
      <alignment horizontal="center" vertical="center"/>
    </xf>
    <xf numFmtId="0" fontId="74" fillId="0" borderId="3" xfId="0" applyFont="1" applyBorder="1"/>
    <xf numFmtId="0" fontId="74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71" fontId="4" fillId="0" borderId="3" xfId="0" applyNumberFormat="1" applyFont="1" applyFill="1" applyBorder="1" applyAlignment="1">
      <alignment horizontal="right" vertical="center" wrapText="1" indent="1"/>
    </xf>
    <xf numFmtId="171" fontId="5" fillId="0" borderId="3" xfId="0" applyNumberFormat="1" applyFont="1" applyFill="1" applyBorder="1" applyAlignment="1">
      <alignment horizontal="right" vertical="center" wrapText="1" indent="1"/>
    </xf>
    <xf numFmtId="0" fontId="5" fillId="0" borderId="3" xfId="0" applyFont="1" applyFill="1" applyBorder="1" applyAlignment="1">
      <alignment horizontal="left" vertical="center"/>
    </xf>
    <xf numFmtId="0" fontId="5" fillId="0" borderId="17" xfId="0" quotePrefix="1" applyFont="1" applyFill="1" applyBorder="1" applyAlignment="1">
      <alignment horizontal="center" vertical="center"/>
    </xf>
    <xf numFmtId="0" fontId="5" fillId="0" borderId="3" xfId="247" applyFont="1" applyFill="1" applyBorder="1" applyAlignment="1">
      <alignment horizontal="center" vertical="center" wrapText="1"/>
    </xf>
    <xf numFmtId="0" fontId="6" fillId="0" borderId="3" xfId="247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171" fontId="5" fillId="0" borderId="3" xfId="247" applyNumberFormat="1" applyFont="1" applyFill="1" applyBorder="1" applyAlignment="1">
      <alignment horizontal="right" vertical="center" wrapText="1" indent="1"/>
    </xf>
    <xf numFmtId="171" fontId="4" fillId="0" borderId="3" xfId="247" applyNumberFormat="1" applyFont="1" applyFill="1" applyBorder="1" applyAlignment="1">
      <alignment horizontal="right" vertical="center" wrapText="1" indent="1"/>
    </xf>
    <xf numFmtId="3" fontId="5" fillId="0" borderId="3" xfId="0" applyNumberFormat="1" applyFont="1" applyFill="1" applyBorder="1" applyAlignment="1">
      <alignment horizontal="right" vertical="center" wrapText="1" indent="1"/>
    </xf>
    <xf numFmtId="0" fontId="75" fillId="0" borderId="3" xfId="0" applyFont="1" applyBorder="1" applyAlignment="1">
      <alignment horizontal="center" vertical="center"/>
    </xf>
    <xf numFmtId="0" fontId="75" fillId="0" borderId="3" xfId="0" applyFont="1" applyBorder="1"/>
    <xf numFmtId="0" fontId="78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247" applyFont="1" applyFill="1" applyBorder="1" applyAlignment="1">
      <alignment horizontal="center" vertical="center"/>
    </xf>
    <xf numFmtId="0" fontId="4" fillId="0" borderId="3" xfId="247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vertical="center"/>
    </xf>
    <xf numFmtId="170" fontId="5" fillId="0" borderId="14" xfId="0" applyNumberFormat="1" applyFont="1" applyFill="1" applyBorder="1" applyAlignment="1">
      <alignment horizontal="center" vertical="center" wrapText="1"/>
    </xf>
    <xf numFmtId="170" fontId="4" fillId="0" borderId="14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 shrinkToFit="1"/>
    </xf>
    <xf numFmtId="2" fontId="5" fillId="0" borderId="1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4" fontId="5" fillId="0" borderId="3" xfId="247" applyNumberFormat="1" applyFont="1" applyFill="1" applyBorder="1" applyAlignment="1">
      <alignment horizontal="right" vertical="center" wrapText="1" indent="1"/>
    </xf>
    <xf numFmtId="0" fontId="5" fillId="0" borderId="3" xfId="247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1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 wrapText="1" indent="1"/>
    </xf>
    <xf numFmtId="4" fontId="4" fillId="0" borderId="3" xfId="0" applyNumberFormat="1" applyFont="1" applyFill="1" applyBorder="1" applyAlignment="1">
      <alignment horizontal="right" vertical="center" wrapText="1" indent="1"/>
    </xf>
    <xf numFmtId="171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247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71" fontId="78" fillId="0" borderId="0" xfId="0" applyNumberFormat="1" applyFont="1" applyFill="1" applyBorder="1" applyAlignment="1">
      <alignment vertical="center"/>
    </xf>
    <xf numFmtId="171" fontId="4" fillId="0" borderId="19" xfId="0" applyNumberFormat="1" applyFont="1" applyFill="1" applyBorder="1" applyAlignment="1">
      <alignment horizontal="right" vertical="center" wrapText="1" inden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74" fillId="30" borderId="3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right" vertical="center" wrapText="1" indent="1"/>
    </xf>
    <xf numFmtId="4" fontId="4" fillId="0" borderId="3" xfId="247" applyNumberFormat="1" applyFont="1" applyFill="1" applyBorder="1" applyAlignment="1">
      <alignment horizontal="right" vertical="center" wrapText="1" indent="1"/>
    </xf>
    <xf numFmtId="2" fontId="4" fillId="0" borderId="3" xfId="0" applyNumberFormat="1" applyFont="1" applyFill="1" applyBorder="1" applyAlignment="1">
      <alignment horizontal="right" vertical="center" indent="1"/>
    </xf>
    <xf numFmtId="2" fontId="4" fillId="0" borderId="3" xfId="325" applyNumberFormat="1" applyFont="1" applyFill="1" applyBorder="1" applyAlignment="1">
      <alignment horizontal="right" vertical="center" wrapText="1" indent="1"/>
    </xf>
    <xf numFmtId="2" fontId="4" fillId="0" borderId="3" xfId="0" applyNumberFormat="1" applyFont="1" applyFill="1" applyBorder="1" applyAlignment="1">
      <alignment horizontal="right" vertical="center" wrapText="1" indent="1"/>
    </xf>
    <xf numFmtId="2" fontId="5" fillId="0" borderId="3" xfId="0" applyNumberFormat="1" applyFont="1" applyFill="1" applyBorder="1" applyAlignment="1">
      <alignment horizontal="right" vertical="center" indent="1"/>
    </xf>
    <xf numFmtId="2" fontId="5" fillId="0" borderId="3" xfId="325" applyNumberFormat="1" applyFont="1" applyFill="1" applyBorder="1" applyAlignment="1">
      <alignment horizontal="right" vertical="center" wrapText="1" indent="1"/>
    </xf>
    <xf numFmtId="2" fontId="5" fillId="0" borderId="3" xfId="0" applyNumberFormat="1" applyFont="1" applyFill="1" applyBorder="1" applyAlignment="1">
      <alignment horizontal="right" vertical="center" wrapText="1" indent="1"/>
    </xf>
    <xf numFmtId="169" fontId="4" fillId="0" borderId="3" xfId="325" applyFont="1" applyFill="1" applyBorder="1" applyAlignment="1">
      <alignment horizontal="right" vertical="center" wrapText="1" indent="1"/>
    </xf>
    <xf numFmtId="171" fontId="4" fillId="0" borderId="3" xfId="0" applyNumberFormat="1" applyFont="1" applyFill="1" applyBorder="1" applyAlignment="1">
      <alignment vertical="center" wrapText="1"/>
    </xf>
    <xf numFmtId="171" fontId="4" fillId="0" borderId="3" xfId="0" quotePrefix="1" applyNumberFormat="1" applyFont="1" applyFill="1" applyBorder="1" applyAlignment="1">
      <alignment vertical="center" wrapText="1"/>
    </xf>
    <xf numFmtId="171" fontId="5" fillId="0" borderId="3" xfId="0" applyNumberFormat="1" applyFont="1" applyFill="1" applyBorder="1" applyAlignment="1">
      <alignment vertical="center" wrapText="1"/>
    </xf>
    <xf numFmtId="171" fontId="5" fillId="0" borderId="3" xfId="0" quotePrefix="1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71" fontId="5" fillId="0" borderId="0" xfId="0" quotePrefix="1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171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247" applyFont="1" applyFill="1" applyBorder="1" applyAlignment="1">
      <alignment horizontal="center" vertical="center"/>
    </xf>
    <xf numFmtId="0" fontId="5" fillId="0" borderId="3" xfId="247" applyFont="1" applyFill="1" applyBorder="1" applyAlignment="1">
      <alignment horizontal="center" vertical="center" wrapText="1"/>
    </xf>
    <xf numFmtId="0" fontId="4" fillId="0" borderId="3" xfId="247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left" vertical="center" wrapText="1" shrinkToFit="1"/>
    </xf>
    <xf numFmtId="0" fontId="0" fillId="0" borderId="14" xfId="0" applyFill="1" applyBorder="1" applyAlignment="1">
      <alignment horizontal="left" vertical="center" wrapText="1" shrinkToFit="1"/>
    </xf>
    <xf numFmtId="0" fontId="5" fillId="0" borderId="20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79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1" fontId="5" fillId="0" borderId="20" xfId="0" applyNumberFormat="1" applyFont="1" applyFill="1" applyBorder="1" applyAlignment="1">
      <alignment horizontal="center" vertical="center" wrapText="1"/>
    </xf>
    <xf numFmtId="171" fontId="5" fillId="0" borderId="15" xfId="0" applyNumberFormat="1" applyFont="1" applyFill="1" applyBorder="1" applyAlignment="1">
      <alignment horizontal="center" vertical="center" wrapText="1"/>
    </xf>
    <xf numFmtId="171" fontId="0" fillId="0" borderId="14" xfId="0" applyNumberFormat="1" applyFill="1" applyBorder="1" applyAlignment="1">
      <alignment horizontal="center" vertical="center" wrapText="1"/>
    </xf>
    <xf numFmtId="171" fontId="4" fillId="0" borderId="20" xfId="0" applyNumberFormat="1" applyFont="1" applyFill="1" applyBorder="1" applyAlignment="1">
      <alignment horizontal="center" vertical="center" wrapText="1"/>
    </xf>
    <xf numFmtId="171" fontId="4" fillId="0" borderId="15" xfId="0" applyNumberFormat="1" applyFont="1" applyFill="1" applyBorder="1" applyAlignment="1">
      <alignment horizontal="center" vertical="center" wrapText="1"/>
    </xf>
    <xf numFmtId="171" fontId="79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wrapText="1" shrinkToFit="1"/>
    </xf>
    <xf numFmtId="0" fontId="0" fillId="0" borderId="26" xfId="0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75" fillId="0" borderId="3" xfId="0" applyFont="1" applyBorder="1" applyAlignment="1">
      <alignment horizontal="center" wrapText="1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179" fontId="5" fillId="0" borderId="3" xfId="0" applyNumberFormat="1" applyFont="1" applyFill="1" applyBorder="1" applyAlignment="1">
      <alignment horizontal="right" vertical="center" wrapText="1"/>
    </xf>
    <xf numFmtId="171" fontId="4" fillId="0" borderId="3" xfId="0" applyNumberFormat="1" applyFont="1" applyFill="1" applyBorder="1" applyAlignment="1">
      <alignment horizontal="right" vertical="center" wrapText="1"/>
    </xf>
    <xf numFmtId="179" fontId="4" fillId="0" borderId="3" xfId="325" applyNumberFormat="1" applyFont="1" applyFill="1" applyBorder="1" applyAlignment="1">
      <alignment horizontal="right" vertical="center" wrapText="1"/>
    </xf>
    <xf numFmtId="170" fontId="4" fillId="0" borderId="3" xfId="0" applyNumberFormat="1" applyFont="1" applyFill="1" applyBorder="1" applyAlignment="1">
      <alignment horizontal="right" vertical="center" wrapText="1"/>
    </xf>
    <xf numFmtId="179" fontId="4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71" fontId="4" fillId="0" borderId="3" xfId="0" quotePrefix="1" applyNumberFormat="1" applyFont="1" applyFill="1" applyBorder="1" applyAlignment="1">
      <alignment horizontal="right" vertical="center" wrapText="1"/>
    </xf>
    <xf numFmtId="179" fontId="4" fillId="0" borderId="3" xfId="0" quotePrefix="1" applyNumberFormat="1" applyFont="1" applyFill="1" applyBorder="1" applyAlignment="1">
      <alignment horizontal="right" vertical="center" wrapText="1"/>
    </xf>
    <xf numFmtId="171" fontId="5" fillId="0" borderId="3" xfId="0" applyNumberFormat="1" applyFont="1" applyFill="1" applyBorder="1" applyAlignment="1">
      <alignment horizontal="right" vertical="center" wrapText="1"/>
    </xf>
    <xf numFmtId="171" fontId="5" fillId="0" borderId="3" xfId="0" applyNumberFormat="1" applyFont="1" applyFill="1" applyBorder="1" applyAlignment="1">
      <alignment horizontal="right" vertical="center"/>
    </xf>
    <xf numFmtId="170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171" fontId="5" fillId="0" borderId="3" xfId="0" quotePrefix="1" applyNumberFormat="1" applyFont="1" applyFill="1" applyBorder="1" applyAlignment="1">
      <alignment horizontal="right" vertical="center" wrapText="1"/>
    </xf>
    <xf numFmtId="179" fontId="5" fillId="0" borderId="3" xfId="0" quotePrefix="1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171" fontId="5" fillId="0" borderId="21" xfId="0" quotePrefix="1" applyNumberFormat="1" applyFont="1" applyFill="1" applyBorder="1" applyAlignment="1">
      <alignment horizontal="center" vertical="center" wrapText="1"/>
    </xf>
    <xf numFmtId="171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171" fontId="4" fillId="0" borderId="0" xfId="0" applyNumberFormat="1" applyFont="1" applyFill="1" applyBorder="1" applyAlignment="1">
      <alignment horizontal="right" vertical="center" wrapText="1" indent="1"/>
    </xf>
    <xf numFmtId="3" fontId="4" fillId="0" borderId="0" xfId="0" applyNumberFormat="1" applyFont="1" applyFill="1" applyBorder="1" applyAlignment="1">
      <alignment horizontal="right" vertical="center" wrapText="1" indent="1"/>
    </xf>
    <xf numFmtId="2" fontId="4" fillId="0" borderId="0" xfId="0" applyNumberFormat="1" applyFont="1" applyFill="1" applyBorder="1" applyAlignment="1">
      <alignment horizontal="center" vertical="center" wrapText="1"/>
    </xf>
    <xf numFmtId="2" fontId="79" fillId="0" borderId="0" xfId="0" applyNumberFormat="1" applyFont="1" applyFill="1" applyBorder="1" applyAlignment="1">
      <alignment horizontal="center" vertical="center" wrapText="1"/>
    </xf>
    <xf numFmtId="171" fontId="7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 shrinkToFit="1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73" fillId="0" borderId="0" xfId="0" applyFont="1" applyFill="1" applyBorder="1" applyAlignment="1">
      <alignment vertical="center"/>
    </xf>
  </cellXfs>
  <cellStyles count="356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Денежный 3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239"/>
    <cellStyle name="Обычный 2 10" xfId="240"/>
    <cellStyle name="Обычный 2 11" xfId="241"/>
    <cellStyle name="Обычный 2 12" xfId="242"/>
    <cellStyle name="Обычный 2 13" xfId="243"/>
    <cellStyle name="Обычный 2 14" xfId="244"/>
    <cellStyle name="Обычный 2 15" xfId="245"/>
    <cellStyle name="Обычный 2 16" xfId="246"/>
    <cellStyle name="Обычный 2 2" xfId="247"/>
    <cellStyle name="Обычный 2 2 2" xfId="248"/>
    <cellStyle name="Обычный 2 2 3" xfId="249"/>
    <cellStyle name="Обычный 2 2_Расшифровка прочих" xfId="250"/>
    <cellStyle name="Обычный 2 3" xfId="251"/>
    <cellStyle name="Обычный 2 4" xfId="252"/>
    <cellStyle name="Обычный 2 5" xfId="253"/>
    <cellStyle name="Обычный 2 6" xfId="254"/>
    <cellStyle name="Обычный 2 7" xfId="255"/>
    <cellStyle name="Обычный 2 8" xfId="256"/>
    <cellStyle name="Обычный 2 9" xfId="257"/>
    <cellStyle name="Обычный 2_2604-2010" xfId="258"/>
    <cellStyle name="Обычный 3" xfId="259"/>
    <cellStyle name="Обычный 3 10" xfId="260"/>
    <cellStyle name="Обычный 3 11" xfId="261"/>
    <cellStyle name="Обычный 3 12" xfId="262"/>
    <cellStyle name="Обычный 3 13" xfId="263"/>
    <cellStyle name="Обычный 3 14" xfId="264"/>
    <cellStyle name="Обычный 3 2" xfId="265"/>
    <cellStyle name="Обычный 3 3" xfId="266"/>
    <cellStyle name="Обычный 3 4" xfId="267"/>
    <cellStyle name="Обычный 3 5" xfId="268"/>
    <cellStyle name="Обычный 3 6" xfId="269"/>
    <cellStyle name="Обычный 3 7" xfId="270"/>
    <cellStyle name="Обычный 3 8" xfId="271"/>
    <cellStyle name="Обычный 3 9" xfId="272"/>
    <cellStyle name="Обычный 3_Дефицит_7 млрд_0608_бс" xfId="273"/>
    <cellStyle name="Обычный 4" xfId="274"/>
    <cellStyle name="Обычный 5" xfId="275"/>
    <cellStyle name="Обычный 5 2" xfId="276"/>
    <cellStyle name="Обычный 6" xfId="277"/>
    <cellStyle name="Обычный 6 2" xfId="278"/>
    <cellStyle name="Обычный 6 3" xfId="279"/>
    <cellStyle name="Обычный 6 4" xfId="280"/>
    <cellStyle name="Обычный 6_Дефицит_7 млрд_0608_бс" xfId="281"/>
    <cellStyle name="Обычный 7" xfId="282"/>
    <cellStyle name="Обычный 7 2" xfId="283"/>
    <cellStyle name="Обычный 8" xfId="284"/>
    <cellStyle name="Обычный 9" xfId="285"/>
    <cellStyle name="Обычный 9 2" xfId="286"/>
    <cellStyle name="Плохой 2" xfId="287"/>
    <cellStyle name="Плохой 3" xfId="288"/>
    <cellStyle name="Пояснение 2" xfId="289"/>
    <cellStyle name="Пояснение 3" xfId="290"/>
    <cellStyle name="Примечание 2" xfId="291"/>
    <cellStyle name="Примечание 3" xfId="292"/>
    <cellStyle name="Процентный 2" xfId="293"/>
    <cellStyle name="Процентный 2 10" xfId="294"/>
    <cellStyle name="Процентный 2 11" xfId="295"/>
    <cellStyle name="Процентный 2 12" xfId="296"/>
    <cellStyle name="Процентный 2 13" xfId="297"/>
    <cellStyle name="Процентный 2 14" xfId="298"/>
    <cellStyle name="Процентный 2 15" xfId="299"/>
    <cellStyle name="Процентный 2 16" xfId="300"/>
    <cellStyle name="Процентный 2 2" xfId="301"/>
    <cellStyle name="Процентный 2 3" xfId="302"/>
    <cellStyle name="Процентный 2 4" xfId="303"/>
    <cellStyle name="Процентный 2 5" xfId="304"/>
    <cellStyle name="Процентный 2 6" xfId="305"/>
    <cellStyle name="Процентный 2 7" xfId="306"/>
    <cellStyle name="Процентный 2 8" xfId="307"/>
    <cellStyle name="Процентный 2 9" xfId="308"/>
    <cellStyle name="Процентный 3" xfId="309"/>
    <cellStyle name="Процентный 4" xfId="310"/>
    <cellStyle name="Процентный 4 2" xfId="311"/>
    <cellStyle name="Связанная ячейка 2" xfId="312"/>
    <cellStyle name="Связанная ячейка 3" xfId="313"/>
    <cellStyle name="Стиль 1" xfId="314"/>
    <cellStyle name="Стиль 1 2" xfId="315"/>
    <cellStyle name="Стиль 1 3" xfId="316"/>
    <cellStyle name="Стиль 1 4" xfId="317"/>
    <cellStyle name="Стиль 1 5" xfId="318"/>
    <cellStyle name="Стиль 1 6" xfId="319"/>
    <cellStyle name="Стиль 1 7" xfId="320"/>
    <cellStyle name="Текст предупреждения 2" xfId="321"/>
    <cellStyle name="Текст предупреждения 3" xfId="322"/>
    <cellStyle name="Тысячи [0]_1.62" xfId="323"/>
    <cellStyle name="Тысячи_1.62" xfId="324"/>
    <cellStyle name="Финансовый" xfId="325" builtinId="3"/>
    <cellStyle name="Финансовый 2" xfId="326"/>
    <cellStyle name="Финансовый 2 10" xfId="327"/>
    <cellStyle name="Финансовый 2 11" xfId="328"/>
    <cellStyle name="Финансовый 2 12" xfId="329"/>
    <cellStyle name="Финансовый 2 13" xfId="330"/>
    <cellStyle name="Финансовый 2 14" xfId="331"/>
    <cellStyle name="Финансовый 2 15" xfId="332"/>
    <cellStyle name="Финансовый 2 16" xfId="333"/>
    <cellStyle name="Финансовый 2 17" xfId="334"/>
    <cellStyle name="Финансовый 2 2" xfId="335"/>
    <cellStyle name="Финансовый 2 3" xfId="336"/>
    <cellStyle name="Финансовый 2 4" xfId="337"/>
    <cellStyle name="Финансовый 2 5" xfId="338"/>
    <cellStyle name="Финансовый 2 6" xfId="339"/>
    <cellStyle name="Финансовый 2 7" xfId="340"/>
    <cellStyle name="Финансовый 2 8" xfId="341"/>
    <cellStyle name="Финансовый 2 9" xfId="342"/>
    <cellStyle name="Финансовый 3" xfId="343"/>
    <cellStyle name="Финансовый 3 2" xfId="344"/>
    <cellStyle name="Финансовый 4" xfId="345"/>
    <cellStyle name="Финансовый 4 2" xfId="346"/>
    <cellStyle name="Финансовый 4 3" xfId="347"/>
    <cellStyle name="Финансовый 5" xfId="348"/>
    <cellStyle name="Финансовый 6" xfId="349"/>
    <cellStyle name="Финансовый 7" xfId="350"/>
    <cellStyle name="Хороший 2" xfId="351"/>
    <cellStyle name="Хороший 3" xfId="352"/>
    <cellStyle name="числовой" xfId="353"/>
    <cellStyle name="Ю" xfId="354"/>
    <cellStyle name="Ю-FreeSet_10" xfId="3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22"/>
  <sheetViews>
    <sheetView view="pageLayout" zoomScale="55" zoomScaleNormal="60" zoomScaleSheetLayoutView="75" zoomScalePageLayoutView="55" workbookViewId="0">
      <selection activeCell="G5" sqref="G5:J5"/>
    </sheetView>
  </sheetViews>
  <sheetFormatPr defaultRowHeight="18.75"/>
  <cols>
    <col min="1" max="1" width="61.42578125" style="140" customWidth="1"/>
    <col min="2" max="2" width="9.7109375" style="21" customWidth="1"/>
    <col min="3" max="4" width="14" style="21" customWidth="1"/>
    <col min="5" max="5" width="16.28515625" style="21" customWidth="1"/>
    <col min="6" max="6" width="14.42578125" style="140" customWidth="1"/>
    <col min="7" max="10" width="13.42578125" style="140" customWidth="1"/>
    <col min="11" max="11" width="10" style="140" customWidth="1"/>
    <col min="12" max="12" width="9.5703125" style="140" customWidth="1"/>
    <col min="13" max="14" width="9.140625" style="140"/>
    <col min="15" max="15" width="10.5703125" style="140" customWidth="1"/>
    <col min="16" max="16384" width="9.140625" style="140"/>
  </cols>
  <sheetData>
    <row r="1" spans="1:10" ht="20.100000000000001" customHeight="1">
      <c r="B1" s="140"/>
      <c r="C1" s="140"/>
      <c r="D1" s="140"/>
      <c r="E1" s="140"/>
      <c r="G1" s="342" t="s">
        <v>556</v>
      </c>
      <c r="H1" s="342"/>
      <c r="I1" s="342"/>
      <c r="J1" s="342"/>
    </row>
    <row r="2" spans="1:10" ht="20.100000000000001" customHeight="1">
      <c r="B2" s="140"/>
      <c r="C2" s="140"/>
      <c r="D2" s="140"/>
      <c r="E2" s="140"/>
      <c r="G2" s="342" t="s">
        <v>557</v>
      </c>
      <c r="H2" s="342"/>
      <c r="I2" s="342"/>
      <c r="J2" s="342"/>
    </row>
    <row r="3" spans="1:10" ht="20.100000000000001" customHeight="1">
      <c r="B3" s="140"/>
      <c r="C3" s="140"/>
      <c r="D3" s="140"/>
      <c r="E3" s="140"/>
      <c r="G3" s="342" t="s">
        <v>558</v>
      </c>
      <c r="H3" s="342"/>
      <c r="I3" s="342"/>
      <c r="J3" s="342"/>
    </row>
    <row r="4" spans="1:10" ht="20.100000000000001" customHeight="1">
      <c r="B4" s="140"/>
      <c r="C4" s="140"/>
      <c r="D4" s="140"/>
      <c r="E4" s="140"/>
      <c r="G4" s="342" t="s">
        <v>559</v>
      </c>
      <c r="H4" s="342"/>
      <c r="I4" s="342"/>
      <c r="J4" s="342"/>
    </row>
    <row r="5" spans="1:10" ht="19.5" customHeight="1">
      <c r="A5" s="49"/>
      <c r="B5" s="140"/>
      <c r="G5" s="342" t="s">
        <v>560</v>
      </c>
      <c r="H5" s="342"/>
      <c r="I5" s="342"/>
      <c r="J5" s="342"/>
    </row>
    <row r="6" spans="1:10" s="144" customFormat="1" ht="19.5" customHeight="1">
      <c r="A6" s="49"/>
      <c r="C6" s="21"/>
      <c r="D6" s="21"/>
      <c r="E6" s="21"/>
    </row>
    <row r="7" spans="1:10" ht="20.25">
      <c r="A7" s="202" t="s">
        <v>270</v>
      </c>
      <c r="B7" s="202"/>
      <c r="C7" s="202"/>
      <c r="D7" s="202"/>
      <c r="E7" s="202"/>
      <c r="F7" s="202"/>
      <c r="G7" s="202"/>
      <c r="H7" s="202"/>
      <c r="I7" s="202"/>
      <c r="J7" s="202"/>
    </row>
    <row r="8" spans="1:10">
      <c r="A8" s="217" t="s">
        <v>271</v>
      </c>
      <c r="B8" s="217"/>
      <c r="C8" s="217"/>
      <c r="D8" s="217"/>
      <c r="E8" s="217"/>
      <c r="F8" s="217"/>
      <c r="G8" s="217"/>
      <c r="H8" s="217"/>
      <c r="I8" s="217"/>
      <c r="J8" s="217"/>
    </row>
    <row r="9" spans="1:10">
      <c r="A9" s="217" t="s">
        <v>272</v>
      </c>
      <c r="B9" s="217"/>
      <c r="C9" s="217"/>
      <c r="D9" s="217"/>
      <c r="E9" s="217"/>
      <c r="F9" s="217"/>
      <c r="G9" s="217"/>
      <c r="H9" s="217"/>
      <c r="I9" s="217"/>
      <c r="J9" s="217"/>
    </row>
    <row r="10" spans="1:10" ht="14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21.75" customHeight="1">
      <c r="A11" s="217" t="s">
        <v>161</v>
      </c>
      <c r="B11" s="217"/>
      <c r="C11" s="217"/>
      <c r="D11" s="217"/>
      <c r="E11" s="217"/>
      <c r="F11" s="217"/>
      <c r="G11" s="217"/>
      <c r="H11" s="217"/>
      <c r="I11" s="217"/>
      <c r="J11" s="217"/>
    </row>
    <row r="12" spans="1:10">
      <c r="B12" s="23"/>
      <c r="C12" s="4"/>
      <c r="D12" s="4"/>
      <c r="E12" s="4"/>
      <c r="F12" s="23"/>
      <c r="G12" s="23"/>
      <c r="H12" s="23"/>
      <c r="I12" s="23"/>
      <c r="J12" s="159" t="s">
        <v>542</v>
      </c>
    </row>
    <row r="13" spans="1:10" ht="31.5" customHeight="1">
      <c r="A13" s="204" t="s">
        <v>188</v>
      </c>
      <c r="B13" s="205" t="s">
        <v>5</v>
      </c>
      <c r="C13" s="206" t="s">
        <v>412</v>
      </c>
      <c r="D13" s="206" t="s">
        <v>467</v>
      </c>
      <c r="E13" s="206" t="s">
        <v>538</v>
      </c>
      <c r="F13" s="206" t="s">
        <v>468</v>
      </c>
      <c r="G13" s="205" t="s">
        <v>266</v>
      </c>
      <c r="H13" s="205"/>
      <c r="I13" s="205"/>
      <c r="J13" s="205"/>
    </row>
    <row r="14" spans="1:10" ht="54.75" customHeight="1">
      <c r="A14" s="204"/>
      <c r="B14" s="205"/>
      <c r="C14" s="207" t="s">
        <v>412</v>
      </c>
      <c r="D14" s="207"/>
      <c r="E14" s="207" t="s">
        <v>411</v>
      </c>
      <c r="F14" s="207" t="s">
        <v>410</v>
      </c>
      <c r="G14" s="139" t="s">
        <v>146</v>
      </c>
      <c r="H14" s="139" t="s">
        <v>147</v>
      </c>
      <c r="I14" s="139" t="s">
        <v>148</v>
      </c>
      <c r="J14" s="139" t="s">
        <v>55</v>
      </c>
    </row>
    <row r="15" spans="1:10" ht="20.100000000000001" customHeight="1">
      <c r="A15" s="131">
        <v>1</v>
      </c>
      <c r="B15" s="132">
        <v>2</v>
      </c>
      <c r="C15" s="132">
        <v>3</v>
      </c>
      <c r="D15" s="132">
        <v>4</v>
      </c>
      <c r="E15" s="132">
        <v>5</v>
      </c>
      <c r="F15" s="132">
        <v>6</v>
      </c>
      <c r="G15" s="132">
        <v>7</v>
      </c>
      <c r="H15" s="132">
        <v>8</v>
      </c>
      <c r="I15" s="132">
        <v>9</v>
      </c>
      <c r="J15" s="132">
        <v>10</v>
      </c>
    </row>
    <row r="16" spans="1:10" ht="24.95" customHeight="1">
      <c r="A16" s="214" t="s">
        <v>79</v>
      </c>
      <c r="B16" s="214"/>
      <c r="C16" s="214"/>
      <c r="D16" s="214"/>
      <c r="E16" s="214"/>
      <c r="F16" s="214"/>
      <c r="G16" s="214"/>
      <c r="H16" s="214"/>
      <c r="I16" s="214"/>
      <c r="J16" s="214"/>
    </row>
    <row r="17" spans="1:10" ht="37.5">
      <c r="A17" s="53" t="s">
        <v>162</v>
      </c>
      <c r="B17" s="131">
        <f>'1.Фінансовий результат'!B14</f>
        <v>1040</v>
      </c>
      <c r="C17" s="115">
        <f>'1.Фінансовий результат'!C14</f>
        <v>19017</v>
      </c>
      <c r="D17" s="115">
        <f>'1.Фінансовий результат'!D14</f>
        <v>23058.799999999999</v>
      </c>
      <c r="E17" s="115">
        <f>'1.Фінансовий результат'!E14</f>
        <v>23060</v>
      </c>
      <c r="F17" s="115">
        <f>'1.Фінансовий результат'!F14</f>
        <v>23752.400000000001</v>
      </c>
      <c r="G17" s="115">
        <f>'1.Фінансовий результат'!G14</f>
        <v>5938.1</v>
      </c>
      <c r="H17" s="115">
        <f>'1.Фінансовий результат'!H14</f>
        <v>5938.1</v>
      </c>
      <c r="I17" s="115">
        <f>'1.Фінансовий результат'!I14</f>
        <v>5938.1</v>
      </c>
      <c r="J17" s="115">
        <f>'1.Фінансовий результат'!J14</f>
        <v>5938.1</v>
      </c>
    </row>
    <row r="18" spans="1:10" ht="37.5">
      <c r="A18" s="53" t="s">
        <v>134</v>
      </c>
      <c r="B18" s="131">
        <f>'1.Фінансовий результат'!B19</f>
        <v>1050</v>
      </c>
      <c r="C18" s="115">
        <f>'1.Фінансовий результат'!C19</f>
        <v>16982</v>
      </c>
      <c r="D18" s="115">
        <f>'1.Фінансовий результат'!D19</f>
        <v>20606.599999999999</v>
      </c>
      <c r="E18" s="115">
        <f>'1.Фінансовий результат'!E19</f>
        <v>20540</v>
      </c>
      <c r="F18" s="115">
        <f>'1.Фінансовий результат'!F19</f>
        <v>21277.200000000001</v>
      </c>
      <c r="G18" s="115">
        <f>'1.Фінансовий результат'!G19</f>
        <v>5319.3</v>
      </c>
      <c r="H18" s="115">
        <f>'1.Фінансовий результат'!H19</f>
        <v>5319.3</v>
      </c>
      <c r="I18" s="115">
        <f>'1.Фінансовий результат'!I19</f>
        <v>5319.3</v>
      </c>
      <c r="J18" s="115">
        <f>'1.Фінансовий результат'!J19</f>
        <v>5319.3</v>
      </c>
    </row>
    <row r="19" spans="1:10" ht="37.5" customHeight="1">
      <c r="A19" s="54" t="s">
        <v>198</v>
      </c>
      <c r="B19" s="129">
        <f>'1.Фінансовий результат'!B44</f>
        <v>1060</v>
      </c>
      <c r="C19" s="114">
        <f>'1.Фінансовий результат'!C44</f>
        <v>2035</v>
      </c>
      <c r="D19" s="114">
        <f>'1.Фінансовий результат'!D44</f>
        <v>2452.2000000000007</v>
      </c>
      <c r="E19" s="114">
        <f>'1.Фінансовий результат'!E44</f>
        <v>2520</v>
      </c>
      <c r="F19" s="114">
        <f>'1.Фінансовий результат'!F44</f>
        <v>2475.2000000000007</v>
      </c>
      <c r="G19" s="114">
        <f>'1.Фінансовий результат'!G44</f>
        <v>618.80000000000018</v>
      </c>
      <c r="H19" s="114">
        <f>'1.Фінансовий результат'!H44</f>
        <v>618.80000000000018</v>
      </c>
      <c r="I19" s="114">
        <f>'1.Фінансовий результат'!I44</f>
        <v>618.80000000000018</v>
      </c>
      <c r="J19" s="114">
        <f>'1.Фінансовий результат'!J44</f>
        <v>618.80000000000018</v>
      </c>
    </row>
    <row r="20" spans="1:10" ht="20.100000000000001" customHeight="1">
      <c r="A20" s="53" t="s">
        <v>238</v>
      </c>
      <c r="B20" s="131">
        <f>'1.Фінансовий результат'!B45</f>
        <v>1070</v>
      </c>
      <c r="C20" s="115">
        <f>'1.Фінансовий результат'!C45</f>
        <v>525</v>
      </c>
      <c r="D20" s="115">
        <f>'1.Фінансовий результат'!D45</f>
        <v>507.2</v>
      </c>
      <c r="E20" s="115">
        <f>'1.Фінансовий результат'!E45</f>
        <v>579.79999999999995</v>
      </c>
      <c r="F20" s="115">
        <f>'1.Фінансовий результат'!F45</f>
        <v>540</v>
      </c>
      <c r="G20" s="115">
        <f>'1.Фінансовий результат'!G45</f>
        <v>135</v>
      </c>
      <c r="H20" s="115">
        <f>'1.Фінансовий результат'!H45</f>
        <v>135</v>
      </c>
      <c r="I20" s="115">
        <f>'1.Фінансовий результат'!I45</f>
        <v>135</v>
      </c>
      <c r="J20" s="115">
        <f>'1.Фінансовий результат'!J45</f>
        <v>135</v>
      </c>
    </row>
    <row r="21" spans="1:10" ht="20.100000000000001" customHeight="1">
      <c r="A21" s="53" t="s">
        <v>111</v>
      </c>
      <c r="B21" s="131">
        <f>'1.Фінансовий результат'!B47</f>
        <v>1080</v>
      </c>
      <c r="C21" s="115">
        <f>'1.Фінансовий результат'!C47</f>
        <v>2084</v>
      </c>
      <c r="D21" s="115">
        <f>'1.Фінансовий результат'!D47</f>
        <v>2150</v>
      </c>
      <c r="E21" s="115">
        <f>'1.Фінансовий результат'!E47</f>
        <v>2050</v>
      </c>
      <c r="F21" s="115">
        <f>'1.Фінансовий результат'!F47</f>
        <v>2113.2000000000003</v>
      </c>
      <c r="G21" s="115">
        <f>'1.Фінансовий результат'!G47</f>
        <v>528.30000000000007</v>
      </c>
      <c r="H21" s="115">
        <f>'1.Фінансовий результат'!H47</f>
        <v>528.30000000000007</v>
      </c>
      <c r="I21" s="115">
        <f>'1.Фінансовий результат'!I47</f>
        <v>528.30000000000007</v>
      </c>
      <c r="J21" s="115">
        <f>'1.Фінансовий результат'!J47</f>
        <v>528.30000000000007</v>
      </c>
    </row>
    <row r="22" spans="1:10" ht="20.100000000000001" customHeight="1">
      <c r="A22" s="53" t="s">
        <v>108</v>
      </c>
      <c r="B22" s="131">
        <f>'1.Фінансовий результат'!B78</f>
        <v>1110</v>
      </c>
      <c r="C22" s="115">
        <f>'1.Фінансовий результат'!C78</f>
        <v>533</v>
      </c>
      <c r="D22" s="115">
        <f>'1.Фінансовий результат'!D78</f>
        <v>500</v>
      </c>
      <c r="E22" s="115">
        <f>'1.Фінансовий результат'!E78</f>
        <v>555.6</v>
      </c>
      <c r="F22" s="115">
        <f>'1.Фінансовий результат'!F78</f>
        <v>679.19999999999993</v>
      </c>
      <c r="G22" s="115">
        <f>'1.Фінансовий результат'!G78</f>
        <v>169.79999999999998</v>
      </c>
      <c r="H22" s="115">
        <f>'1.Фінансовий результат'!H78</f>
        <v>169.79999999999998</v>
      </c>
      <c r="I22" s="115">
        <f>'1.Фінансовий результат'!I78</f>
        <v>169.79999999999998</v>
      </c>
      <c r="J22" s="115">
        <f>'1.Фінансовий результат'!J78</f>
        <v>169.79999999999998</v>
      </c>
    </row>
    <row r="23" spans="1:10" ht="20.100000000000001" customHeight="1">
      <c r="A23" s="53" t="s">
        <v>12</v>
      </c>
      <c r="B23" s="131">
        <f>'1.Фінансовий результат'!B89</f>
        <v>1120</v>
      </c>
      <c r="C23" s="115">
        <f>'1.Фінансовий результат'!C89</f>
        <v>271</v>
      </c>
      <c r="D23" s="115">
        <f>'1.Фінансовий результат'!D89</f>
        <v>295.2</v>
      </c>
      <c r="E23" s="115">
        <f>'1.Фінансовий результат'!E89</f>
        <v>250</v>
      </c>
      <c r="F23" s="115">
        <f>'1.Фінансовий результат'!F89</f>
        <v>156.80000000000001</v>
      </c>
      <c r="G23" s="115">
        <f>'1.Фінансовий результат'!G89</f>
        <v>39.200000000000003</v>
      </c>
      <c r="H23" s="115">
        <f>'1.Фінансовий результат'!H89</f>
        <v>39.200000000000003</v>
      </c>
      <c r="I23" s="115">
        <f>'1.Фінансовий результат'!I89</f>
        <v>39.200000000000003</v>
      </c>
      <c r="J23" s="115">
        <f>'1.Фінансовий результат'!J89</f>
        <v>39.200000000000003</v>
      </c>
    </row>
    <row r="24" spans="1:10" ht="38.25" customHeight="1">
      <c r="A24" s="84" t="s">
        <v>242</v>
      </c>
      <c r="B24" s="85">
        <f>'1.Фінансовий результат'!B101</f>
        <v>1130</v>
      </c>
      <c r="C24" s="165">
        <f>'1.Фінансовий результат'!C101</f>
        <v>-328</v>
      </c>
      <c r="D24" s="165">
        <f>'1.Фінансовий результат'!D101</f>
        <v>14.200000000000557</v>
      </c>
      <c r="E24" s="165">
        <f>'1.Фінансовий результат'!E101</f>
        <v>244.20000000000016</v>
      </c>
      <c r="F24" s="165">
        <f>'1.Фінансовий результат'!F101</f>
        <v>66.000000000000512</v>
      </c>
      <c r="G24" s="165">
        <f>'1.Фінансовий результат'!G101</f>
        <v>16.500000000000128</v>
      </c>
      <c r="H24" s="165">
        <f>'1.Фінансовий результат'!H101</f>
        <v>16.500000000000128</v>
      </c>
      <c r="I24" s="165">
        <f>'1.Фінансовий результат'!I101</f>
        <v>16.500000000000128</v>
      </c>
      <c r="J24" s="165">
        <f>'1.Фінансовий результат'!J101</f>
        <v>16.500000000000128</v>
      </c>
    </row>
    <row r="25" spans="1:10" ht="20.100000000000001" customHeight="1">
      <c r="A25" s="50" t="s">
        <v>249</v>
      </c>
      <c r="B25" s="131">
        <f>'1.Фінансовий результат'!B102</f>
        <v>1140</v>
      </c>
      <c r="C25" s="115">
        <f>'1.Фінансовий результат'!C102</f>
        <v>0</v>
      </c>
      <c r="D25" s="115">
        <f>'1.Фінансовий результат'!D102</f>
        <v>0</v>
      </c>
      <c r="E25" s="115">
        <f>'1.Фінансовий результат'!E102</f>
        <v>0</v>
      </c>
      <c r="F25" s="115">
        <f>'1.Фінансовий результат'!F102</f>
        <v>0</v>
      </c>
      <c r="G25" s="115">
        <f>'1.Фінансовий результат'!G102</f>
        <v>0</v>
      </c>
      <c r="H25" s="115">
        <f>'1.Фінансовий результат'!H102</f>
        <v>0</v>
      </c>
      <c r="I25" s="115">
        <f>'1.Фінансовий результат'!I102</f>
        <v>0</v>
      </c>
      <c r="J25" s="115">
        <f>'1.Фінансовий результат'!J102</f>
        <v>0</v>
      </c>
    </row>
    <row r="26" spans="1:10" ht="20.100000000000001" customHeight="1">
      <c r="A26" s="50" t="s">
        <v>250</v>
      </c>
      <c r="B26" s="131">
        <f>'1.Фінансовий результат'!B103</f>
        <v>1150</v>
      </c>
      <c r="C26" s="115">
        <f>'1.Фінансовий результат'!C103</f>
        <v>6</v>
      </c>
      <c r="D26" s="115">
        <f>'1.Фінансовий результат'!D103</f>
        <v>1.2</v>
      </c>
      <c r="E26" s="115">
        <f>'1.Фінансовий результат'!E103</f>
        <v>27</v>
      </c>
      <c r="F26" s="115">
        <f>'1.Фінансовий результат'!F103</f>
        <v>28</v>
      </c>
      <c r="G26" s="115">
        <f>'1.Фінансовий результат'!G103</f>
        <v>7</v>
      </c>
      <c r="H26" s="115">
        <f>'1.Фінансовий результат'!H103</f>
        <v>7</v>
      </c>
      <c r="I26" s="115">
        <f>'1.Фінансовий результат'!I103</f>
        <v>7</v>
      </c>
      <c r="J26" s="115">
        <f>'1.Фінансовий результат'!J103</f>
        <v>7</v>
      </c>
    </row>
    <row r="27" spans="1:10" ht="20.100000000000001" customHeight="1">
      <c r="A27" s="53" t="s">
        <v>239</v>
      </c>
      <c r="B27" s="131">
        <f>'1.Фінансовий результат'!B104</f>
        <v>1160</v>
      </c>
      <c r="C27" s="115">
        <f>'1.Фінансовий результат'!C104</f>
        <v>1</v>
      </c>
      <c r="D27" s="115">
        <f>'1.Фінансовий результат'!D104</f>
        <v>0</v>
      </c>
      <c r="E27" s="115">
        <f>'1.Фінансовий результат'!E104</f>
        <v>1</v>
      </c>
      <c r="F27" s="115">
        <f>'1.Фінансовий результат'!F104</f>
        <v>1.2</v>
      </c>
      <c r="G27" s="115">
        <f>'1.Фінансовий результат'!G104</f>
        <v>0.3</v>
      </c>
      <c r="H27" s="115">
        <f>'1.Фінансовий результат'!H104</f>
        <v>0.3</v>
      </c>
      <c r="I27" s="115">
        <f>'1.Фінансовий результат'!I104</f>
        <v>0.3</v>
      </c>
      <c r="J27" s="115">
        <f>'1.Фінансовий результат'!J104</f>
        <v>0.3</v>
      </c>
    </row>
    <row r="28" spans="1:10" ht="20.100000000000001" customHeight="1">
      <c r="A28" s="53" t="s">
        <v>240</v>
      </c>
      <c r="B28" s="131">
        <f>'1.Фінансовий результат'!B106</f>
        <v>1170</v>
      </c>
      <c r="C28" s="115">
        <f>'1.Фінансовий результат'!C106</f>
        <v>69</v>
      </c>
      <c r="D28" s="115">
        <f>'1.Фінансовий результат'!D106</f>
        <v>10</v>
      </c>
      <c r="E28" s="115">
        <f>'1.Фінансовий результат'!E106</f>
        <v>0</v>
      </c>
      <c r="F28" s="115">
        <f>'1.Фінансовий результат'!F106</f>
        <v>0</v>
      </c>
      <c r="G28" s="115">
        <f>'1.Фінансовий результат'!G106</f>
        <v>0</v>
      </c>
      <c r="H28" s="115">
        <f>'1.Фінансовий результат'!H106</f>
        <v>0</v>
      </c>
      <c r="I28" s="115">
        <f>'1.Фінансовий результат'!I106</f>
        <v>0</v>
      </c>
      <c r="J28" s="115">
        <f>'1.Фінансовий результат'!J106</f>
        <v>0</v>
      </c>
    </row>
    <row r="29" spans="1:10" ht="43.5" customHeight="1">
      <c r="A29" s="55" t="s">
        <v>244</v>
      </c>
      <c r="B29" s="129">
        <f>'1.Фінансовий результат'!B107</f>
        <v>1200</v>
      </c>
      <c r="C29" s="114">
        <f>'1.Фінансовий результат'!C107</f>
        <v>-402</v>
      </c>
      <c r="D29" s="114">
        <f>'1.Фінансовий результат'!D107</f>
        <v>3.0000000000005578</v>
      </c>
      <c r="E29" s="114">
        <f>'1.Фінансовий результат'!E107</f>
        <v>218.20000000000016</v>
      </c>
      <c r="F29" s="114">
        <f>'1.Фінансовий результат'!F107</f>
        <v>39.200000000000514</v>
      </c>
      <c r="G29" s="114">
        <f>'1.Фінансовий результат'!G107</f>
        <v>9.8000000000001286</v>
      </c>
      <c r="H29" s="114">
        <f>'1.Фінансовий результат'!H107</f>
        <v>9.8000000000001286</v>
      </c>
      <c r="I29" s="114">
        <f>'1.Фінансовий результат'!I107</f>
        <v>9.8000000000001286</v>
      </c>
      <c r="J29" s="114">
        <f>'1.Фінансовий результат'!J107</f>
        <v>9.8000000000001286</v>
      </c>
    </row>
    <row r="30" spans="1:10" ht="20.100000000000001" customHeight="1">
      <c r="A30" s="9" t="s">
        <v>109</v>
      </c>
      <c r="B30" s="131">
        <f>'1.Фінансовий результат'!B108</f>
        <v>1210</v>
      </c>
      <c r="C30" s="115">
        <f>'1.Фінансовий результат'!C108</f>
        <v>0</v>
      </c>
      <c r="D30" s="115">
        <f>'1.Фінансовий результат'!D108</f>
        <v>0</v>
      </c>
      <c r="E30" s="115">
        <f>'1.Фінансовий результат'!E108</f>
        <v>55</v>
      </c>
      <c r="F30" s="115">
        <f>'1.Фінансовий результат'!F108</f>
        <v>7</v>
      </c>
      <c r="G30" s="156">
        <f>'1.Фінансовий результат'!G108</f>
        <v>1.75</v>
      </c>
      <c r="H30" s="156">
        <f>'1.Фінансовий результат'!H108</f>
        <v>1.75</v>
      </c>
      <c r="I30" s="156">
        <f>'1.Фінансовий результат'!I108</f>
        <v>1.75</v>
      </c>
      <c r="J30" s="156">
        <f>'1.Фінансовий результат'!J108</f>
        <v>1.75</v>
      </c>
    </row>
    <row r="31" spans="1:10" ht="35.25" customHeight="1">
      <c r="A31" s="84" t="s">
        <v>245</v>
      </c>
      <c r="B31" s="85">
        <f>'1.Фінансовий результат'!B110</f>
        <v>1230</v>
      </c>
      <c r="C31" s="165">
        <f>'1.Фінансовий результат'!C110</f>
        <v>-402</v>
      </c>
      <c r="D31" s="165">
        <f>'1.Фінансовий результат'!D110</f>
        <v>3.0000000000005578</v>
      </c>
      <c r="E31" s="165">
        <f>'1.Фінансовий результат'!E110</f>
        <v>163.20000000000016</v>
      </c>
      <c r="F31" s="165">
        <f>'1.Фінансовий результат'!F110</f>
        <v>32.200000000000514</v>
      </c>
      <c r="G31" s="186">
        <f>'1.Фінансовий результат'!G110</f>
        <v>8.0500000000001286</v>
      </c>
      <c r="H31" s="186">
        <f>'1.Фінансовий результат'!H110</f>
        <v>8.0500000000001286</v>
      </c>
      <c r="I31" s="186">
        <f>'1.Фінансовий результат'!I110</f>
        <v>8.0500000000001286</v>
      </c>
      <c r="J31" s="186">
        <f>'1.Фінансовий результат'!J110</f>
        <v>8.0500000000001286</v>
      </c>
    </row>
    <row r="32" spans="1:10" ht="24.95" customHeight="1">
      <c r="A32" s="215" t="s">
        <v>120</v>
      </c>
      <c r="B32" s="215"/>
      <c r="C32" s="215"/>
      <c r="D32" s="215"/>
      <c r="E32" s="215"/>
      <c r="F32" s="215"/>
      <c r="G32" s="215"/>
      <c r="H32" s="215"/>
      <c r="I32" s="215"/>
      <c r="J32" s="215"/>
    </row>
    <row r="33" spans="1:10" ht="20.100000000000001" customHeight="1">
      <c r="A33" s="52" t="s">
        <v>189</v>
      </c>
      <c r="B33" s="131">
        <f>'2. Розрахунки з бюджетом'!B18</f>
        <v>2100</v>
      </c>
      <c r="C33" s="115">
        <f>'2. Розрахунки з бюджетом'!C18</f>
        <v>11</v>
      </c>
      <c r="D33" s="115">
        <f>'2. Розрахунки з бюджетом'!D18</f>
        <v>0.45</v>
      </c>
      <c r="E33" s="115">
        <f>'2. Розрахунки з бюджетом'!E18</f>
        <v>26</v>
      </c>
      <c r="F33" s="115">
        <f>'2. Розрахунки з бюджетом'!F18</f>
        <v>4.8300000000000773</v>
      </c>
      <c r="G33" s="115">
        <f>'2. Розрахунки з бюджетом'!G18</f>
        <v>1.2</v>
      </c>
      <c r="H33" s="115">
        <f>'2. Розрахунки з бюджетом'!H18</f>
        <v>1.2</v>
      </c>
      <c r="I33" s="115">
        <f>'2. Розрахунки з бюджетом'!I18</f>
        <v>1.2</v>
      </c>
      <c r="J33" s="115">
        <f>'2. Розрахунки з бюджетом'!J18</f>
        <v>1.2</v>
      </c>
    </row>
    <row r="34" spans="1:10" ht="20.100000000000001" customHeight="1">
      <c r="A34" s="33" t="s">
        <v>119</v>
      </c>
      <c r="B34" s="131">
        <f>'2. Розрахунки з бюджетом'!B19</f>
        <v>2110</v>
      </c>
      <c r="C34" s="115">
        <f>'2. Розрахунки з бюджетом'!C19</f>
        <v>152.69999999999999</v>
      </c>
      <c r="D34" s="115">
        <f>'2. Розрахунки з бюджетом'!D19</f>
        <v>0</v>
      </c>
      <c r="E34" s="115">
        <f>'2. Розрахунки з бюджетом'!E19</f>
        <v>55</v>
      </c>
      <c r="F34" s="115">
        <f>'2. Розрахунки з бюджетом'!F19</f>
        <v>7</v>
      </c>
      <c r="G34" s="156">
        <f>'2. Розрахунки з бюджетом'!G19</f>
        <v>1.75</v>
      </c>
      <c r="H34" s="156">
        <f>'2. Розрахунки з бюджетом'!H19</f>
        <v>1.75</v>
      </c>
      <c r="I34" s="156">
        <f>'2. Розрахунки з бюджетом'!I19</f>
        <v>1.75</v>
      </c>
      <c r="J34" s="156">
        <f>'2. Розрахунки з бюджетом'!J19</f>
        <v>1.75</v>
      </c>
    </row>
    <row r="35" spans="1:10" ht="56.25">
      <c r="A35" s="33" t="s">
        <v>217</v>
      </c>
      <c r="B35" s="131">
        <f>'2. Розрахунки з бюджетом'!B20</f>
        <v>2120</v>
      </c>
      <c r="C35" s="115">
        <f>'2. Розрахунки з бюджетом'!C20</f>
        <v>1363</v>
      </c>
      <c r="D35" s="115">
        <f>'2. Розрахунки з бюджетом'!D20</f>
        <v>1691</v>
      </c>
      <c r="E35" s="115">
        <f>'2. Розрахунки з бюджетом'!E20</f>
        <v>1395</v>
      </c>
      <c r="F35" s="115">
        <f>'2. Розрахунки з бюджетом'!F20</f>
        <v>1412</v>
      </c>
      <c r="G35" s="115">
        <f>'2. Розрахунки з бюджетом'!G20</f>
        <v>353</v>
      </c>
      <c r="H35" s="115">
        <f>'2. Розрахунки з бюджетом'!H20</f>
        <v>353</v>
      </c>
      <c r="I35" s="115">
        <f>'2. Розрахунки з бюджетом'!I20</f>
        <v>353</v>
      </c>
      <c r="J35" s="115">
        <f>'2. Розрахунки з бюджетом'!J20</f>
        <v>353</v>
      </c>
    </row>
    <row r="36" spans="1:10" ht="56.25">
      <c r="A36" s="33" t="s">
        <v>218</v>
      </c>
      <c r="B36" s="131">
        <f>'2. Розрахунки з бюджетом'!B21</f>
        <v>2130</v>
      </c>
      <c r="C36" s="115">
        <f>'2. Розрахунки з бюджетом'!C21</f>
        <v>0</v>
      </c>
      <c r="D36" s="115">
        <f>'2. Розрахунки з бюджетом'!D21</f>
        <v>0</v>
      </c>
      <c r="E36" s="115">
        <f>'2. Розрахунки з бюджетом'!E21</f>
        <v>0</v>
      </c>
      <c r="F36" s="115">
        <f>'2. Розрахунки з бюджетом'!F21</f>
        <v>0</v>
      </c>
      <c r="G36" s="115">
        <f>'2. Розрахунки з бюджетом'!G21</f>
        <v>0</v>
      </c>
      <c r="H36" s="115">
        <f>'2. Розрахунки з бюджетом'!H21</f>
        <v>0</v>
      </c>
      <c r="I36" s="115">
        <f>'2. Розрахунки з бюджетом'!I21</f>
        <v>0</v>
      </c>
      <c r="J36" s="115">
        <f>'2. Розрахунки з бюджетом'!J21</f>
        <v>0</v>
      </c>
    </row>
    <row r="37" spans="1:10" ht="37.5">
      <c r="A37" s="52" t="s">
        <v>182</v>
      </c>
      <c r="B37" s="131">
        <f>'2. Розрахунки з бюджетом'!B22</f>
        <v>2140</v>
      </c>
      <c r="C37" s="115">
        <f>'2. Розрахунки з бюджетом'!C22</f>
        <v>2002.6000000000001</v>
      </c>
      <c r="D37" s="115">
        <f>'2. Розрахунки з бюджетом'!D22</f>
        <v>305</v>
      </c>
      <c r="E37" s="115">
        <f>'2. Розрахунки з бюджетом'!E22</f>
        <v>1909.5</v>
      </c>
      <c r="F37" s="115">
        <f>'2. Розрахунки з бюджетом'!F22</f>
        <v>1945.2</v>
      </c>
      <c r="G37" s="115">
        <f>'2. Розрахунки з бюджетом'!G22</f>
        <v>486.2</v>
      </c>
      <c r="H37" s="115">
        <f>'2. Розрахунки з бюджетом'!H22</f>
        <v>486.40000000000003</v>
      </c>
      <c r="I37" s="115">
        <f>'2. Розрахунки з бюджетом'!I22</f>
        <v>486.2</v>
      </c>
      <c r="J37" s="115">
        <f>'2. Розрахунки з бюджетом'!J22</f>
        <v>486.40000000000003</v>
      </c>
    </row>
    <row r="38" spans="1:10" ht="39" customHeight="1">
      <c r="A38" s="52" t="s">
        <v>67</v>
      </c>
      <c r="B38" s="131">
        <f>'2. Розрахунки з бюджетом'!B41</f>
        <v>2150</v>
      </c>
      <c r="C38" s="115">
        <f>'2. Розрахунки з бюджетом'!C41</f>
        <v>1171.0999999999999</v>
      </c>
      <c r="D38" s="115">
        <f>'2. Розрахунки з бюджетом'!D41</f>
        <v>1095</v>
      </c>
      <c r="E38" s="115">
        <f>'2. Розрахунки з бюджетом'!E41</f>
        <v>1242</v>
      </c>
      <c r="F38" s="115">
        <f>'2. Розрахунки з бюджетом'!F41</f>
        <v>1242</v>
      </c>
      <c r="G38" s="115">
        <f>'2. Розрахунки з бюджетом'!G41</f>
        <v>310.5</v>
      </c>
      <c r="H38" s="115">
        <f>'2. Розрахунки з бюджетом'!H41</f>
        <v>310.5</v>
      </c>
      <c r="I38" s="115">
        <f>'2. Розрахунки з бюджетом'!I41</f>
        <v>310.5</v>
      </c>
      <c r="J38" s="115">
        <f>'2. Розрахунки з бюджетом'!J41</f>
        <v>310.5</v>
      </c>
    </row>
    <row r="39" spans="1:10" ht="20.100000000000001" customHeight="1">
      <c r="A39" s="51" t="s">
        <v>190</v>
      </c>
      <c r="B39" s="129">
        <f>'2. Розрахунки з бюджетом'!B42</f>
        <v>2200</v>
      </c>
      <c r="C39" s="114">
        <f>'2. Розрахунки з бюджетом'!C42</f>
        <v>4700.3999999999996</v>
      </c>
      <c r="D39" s="114">
        <f>'2. Розрахунки з бюджетом'!D42</f>
        <v>3091.45</v>
      </c>
      <c r="E39" s="114">
        <f>'2. Розрахунки з бюджетом'!E42</f>
        <v>4627.5</v>
      </c>
      <c r="F39" s="114">
        <f>'2. Розрахунки з бюджетом'!F42</f>
        <v>4611.0300000000007</v>
      </c>
      <c r="G39" s="157">
        <f>'2. Розрахунки з бюджетом'!G42</f>
        <v>1152.6500000000001</v>
      </c>
      <c r="H39" s="157">
        <f>'2. Розрахунки з бюджетом'!H42</f>
        <v>1152.8499999999999</v>
      </c>
      <c r="I39" s="157">
        <f>'2. Розрахунки з бюджетом'!I42</f>
        <v>1152.6500000000001</v>
      </c>
      <c r="J39" s="157">
        <f>'2. Розрахунки з бюджетом'!J42</f>
        <v>1152.8499999999999</v>
      </c>
    </row>
    <row r="40" spans="1:10" ht="24.95" customHeight="1">
      <c r="A40" s="215" t="s">
        <v>118</v>
      </c>
      <c r="B40" s="215"/>
      <c r="C40" s="215"/>
      <c r="D40" s="215"/>
      <c r="E40" s="215"/>
      <c r="F40" s="215"/>
      <c r="G40" s="215"/>
      <c r="H40" s="215"/>
      <c r="I40" s="215"/>
      <c r="J40" s="215"/>
    </row>
    <row r="41" spans="1:10" ht="20.100000000000001" customHeight="1">
      <c r="A41" s="51" t="s">
        <v>112</v>
      </c>
      <c r="B41" s="129">
        <f>'3. Рух грошових коштів'!B79</f>
        <v>3600</v>
      </c>
      <c r="C41" s="114">
        <f>'3. Рух грошових коштів'!C79</f>
        <v>222</v>
      </c>
      <c r="D41" s="114">
        <f>'3. Рух грошових коштів'!D79</f>
        <v>63</v>
      </c>
      <c r="E41" s="114">
        <f>'3. Рух грошових коштів'!E79</f>
        <v>63</v>
      </c>
      <c r="F41" s="114">
        <f>'3. Рух грошових коштів'!F79</f>
        <v>87.9</v>
      </c>
      <c r="G41" s="114">
        <f>'3. Рух грошових коштів'!G79</f>
        <v>87.9</v>
      </c>
      <c r="H41" s="114">
        <f>'3. Рух грошових коштів'!H79</f>
        <v>166.15</v>
      </c>
      <c r="I41" s="114">
        <f>'3. Рух грошових коштів'!I79</f>
        <v>244.5</v>
      </c>
      <c r="J41" s="114">
        <f>'3. Рух грошових коштів'!J79</f>
        <v>322.75</v>
      </c>
    </row>
    <row r="42" spans="1:10" ht="37.5">
      <c r="A42" s="52" t="s">
        <v>113</v>
      </c>
      <c r="B42" s="131">
        <f>'3. Рух грошових коштів'!B34</f>
        <v>3090</v>
      </c>
      <c r="C42" s="115">
        <f>'3. Рух грошових коштів'!C34</f>
        <v>-2592</v>
      </c>
      <c r="D42" s="115">
        <f>'3. Рух грошових коштів'!D34</f>
        <v>-1108.7999999999993</v>
      </c>
      <c r="E42" s="115">
        <f>'3. Рух грошових коштів'!E34</f>
        <v>-1661.5363636363654</v>
      </c>
      <c r="F42" s="115">
        <f>'3. Рух грошових коштів'!F34</f>
        <v>-2447</v>
      </c>
      <c r="G42" s="115">
        <f>'3. Рух грошових коштів'!G34</f>
        <v>-611.75</v>
      </c>
      <c r="H42" s="115">
        <f>'3. Рух грошових коштів'!H34</f>
        <v>-611.75</v>
      </c>
      <c r="I42" s="115">
        <f>'3. Рух грошових коштів'!I34</f>
        <v>-611.75</v>
      </c>
      <c r="J42" s="115">
        <f>'3. Рух грошових коштів'!J34</f>
        <v>-611.75</v>
      </c>
    </row>
    <row r="43" spans="1:10" ht="37.5">
      <c r="A43" s="52" t="s">
        <v>176</v>
      </c>
      <c r="B43" s="131">
        <f>'3. Рух грошових коштів'!B51</f>
        <v>3320</v>
      </c>
      <c r="C43" s="115">
        <f>'3. Рух грошових коштів'!C51</f>
        <v>0</v>
      </c>
      <c r="D43" s="115">
        <f>'3. Рух грошових коштів'!D51</f>
        <v>0</v>
      </c>
      <c r="E43" s="115">
        <f>'3. Рух грошових коштів'!E51</f>
        <v>0</v>
      </c>
      <c r="F43" s="115">
        <f>'3. Рух грошових коштів'!F51</f>
        <v>0</v>
      </c>
      <c r="G43" s="115">
        <f>'3. Рух грошових коштів'!G51</f>
        <v>0</v>
      </c>
      <c r="H43" s="115">
        <f>'3. Рух грошових коштів'!H51</f>
        <v>0</v>
      </c>
      <c r="I43" s="115">
        <f>'3. Рух грошових коштів'!I51</f>
        <v>0</v>
      </c>
      <c r="J43" s="115">
        <f>'3. Рух грошових коштів'!J51</f>
        <v>0</v>
      </c>
    </row>
    <row r="44" spans="1:10" ht="37.5">
      <c r="A44" s="52" t="s">
        <v>114</v>
      </c>
      <c r="B44" s="131">
        <f>'3. Рух грошових коштів'!B77</f>
        <v>3580</v>
      </c>
      <c r="C44" s="115">
        <f>'3. Рух грошових коштів'!C77</f>
        <v>1070</v>
      </c>
      <c r="D44" s="115">
        <f>'3. Рух грошових коштів'!D77</f>
        <v>1148.4000000000001</v>
      </c>
      <c r="E44" s="115">
        <f>'3. Рух грошових коштів'!E77</f>
        <v>1769.1000000000004</v>
      </c>
      <c r="F44" s="115">
        <f>'3. Рух грошових коштів'!F77</f>
        <v>2760</v>
      </c>
      <c r="G44" s="115">
        <f>'3. Рух грошових коштів'!G77</f>
        <v>690</v>
      </c>
      <c r="H44" s="115">
        <f>'3. Рух грошових коштів'!H77</f>
        <v>690</v>
      </c>
      <c r="I44" s="115">
        <f>'3. Рух грошових коштів'!I77</f>
        <v>690</v>
      </c>
      <c r="J44" s="115">
        <f>'3. Рух грошових коштів'!J77</f>
        <v>690</v>
      </c>
    </row>
    <row r="45" spans="1:10" ht="20.100000000000001" customHeight="1">
      <c r="A45" s="52" t="s">
        <v>132</v>
      </c>
      <c r="B45" s="131">
        <f>'3. Рух грошових коштів'!B80</f>
        <v>3610</v>
      </c>
      <c r="C45" s="115">
        <f>'3. Рух грошових коштів'!C80</f>
        <v>0</v>
      </c>
      <c r="D45" s="115">
        <f>'3. Рух грошових коштів'!D80</f>
        <v>0</v>
      </c>
      <c r="E45" s="115">
        <f>'3. Рух грошових коштів'!E80</f>
        <v>0</v>
      </c>
      <c r="F45" s="115">
        <f>'3. Рух грошових коштів'!F80</f>
        <v>0</v>
      </c>
      <c r="G45" s="115">
        <f>'3. Рух грошових коштів'!G80</f>
        <v>0</v>
      </c>
      <c r="H45" s="115">
        <f>'3. Рух грошових коштів'!H80</f>
        <v>0</v>
      </c>
      <c r="I45" s="115">
        <f>'3. Рух грошових коштів'!I80</f>
        <v>0</v>
      </c>
      <c r="J45" s="115">
        <f>'3. Рух грошових коштів'!J80</f>
        <v>0</v>
      </c>
    </row>
    <row r="46" spans="1:10">
      <c r="A46" s="51" t="s">
        <v>115</v>
      </c>
      <c r="B46" s="129">
        <f>'3. Рух грошових коштів'!B81</f>
        <v>3620</v>
      </c>
      <c r="C46" s="114">
        <f>'3. Рух грошових коштів'!C81</f>
        <v>63</v>
      </c>
      <c r="D46" s="114">
        <f>'3. Рух грошових коштів'!D81</f>
        <v>102.60000000000082</v>
      </c>
      <c r="E46" s="114">
        <f>'3. Рух грошових коштів'!E81</f>
        <v>170.56363636363494</v>
      </c>
      <c r="F46" s="114">
        <f>'3. Рух грошових коштів'!F81</f>
        <v>400.9</v>
      </c>
      <c r="G46" s="114">
        <f>'3. Рух грошових коштів'!G81</f>
        <v>166.15</v>
      </c>
      <c r="H46" s="114">
        <f>'3. Рух грошових коштів'!H81</f>
        <v>244.4</v>
      </c>
      <c r="I46" s="114">
        <f>'3. Рух грошових коштів'!I81</f>
        <v>322.64999999999998</v>
      </c>
      <c r="J46" s="114">
        <f>'3. Рух грошових коштів'!J81</f>
        <v>400.9</v>
      </c>
    </row>
    <row r="47" spans="1:10" ht="24.95" customHeight="1">
      <c r="A47" s="211" t="s">
        <v>165</v>
      </c>
      <c r="B47" s="212"/>
      <c r="C47" s="212"/>
      <c r="D47" s="212"/>
      <c r="E47" s="212"/>
      <c r="F47" s="212"/>
      <c r="G47" s="212"/>
      <c r="H47" s="212"/>
      <c r="I47" s="212"/>
      <c r="J47" s="213"/>
    </row>
    <row r="48" spans="1:10" ht="20.100000000000001" customHeight="1">
      <c r="A48" s="52" t="s">
        <v>164</v>
      </c>
      <c r="B48" s="131">
        <f>'4. Кап. інвестиції'!B9</f>
        <v>4000</v>
      </c>
      <c r="C48" s="115">
        <f>'4. Кап. інвестиції'!C9</f>
        <v>460</v>
      </c>
      <c r="D48" s="115">
        <f>'4. Кап. інвестиції'!D9</f>
        <v>4393</v>
      </c>
      <c r="E48" s="115">
        <f>'4. Кап. інвестиції'!E9</f>
        <v>1648</v>
      </c>
      <c r="F48" s="115">
        <f>'4. Кап. інвестиції'!F9</f>
        <v>36</v>
      </c>
      <c r="G48" s="115">
        <f>'4. Кап. інвестиції'!G9</f>
        <v>9</v>
      </c>
      <c r="H48" s="115">
        <f>'4. Кап. інвестиції'!H9</f>
        <v>9</v>
      </c>
      <c r="I48" s="115">
        <f>'4. Кап. інвестиції'!I9</f>
        <v>9</v>
      </c>
      <c r="J48" s="115">
        <f>'4. Кап. інвестиції'!J9</f>
        <v>9</v>
      </c>
    </row>
    <row r="49" spans="1:10" s="5" customFormat="1" ht="24.95" customHeight="1">
      <c r="A49" s="216"/>
      <c r="B49" s="216"/>
      <c r="C49" s="216"/>
      <c r="D49" s="216"/>
      <c r="E49" s="216"/>
      <c r="F49" s="216"/>
      <c r="G49" s="216"/>
      <c r="H49" s="216"/>
      <c r="I49" s="216"/>
      <c r="J49" s="216"/>
    </row>
    <row r="50" spans="1:10" s="5" customFormat="1" ht="24.9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10" ht="24.95" customHeight="1">
      <c r="A51" s="101"/>
      <c r="C51" s="78"/>
      <c r="D51" s="78"/>
      <c r="E51" s="78"/>
      <c r="F51" s="78"/>
      <c r="G51" s="78"/>
      <c r="H51" s="78"/>
      <c r="I51" s="78"/>
      <c r="J51" s="78"/>
    </row>
    <row r="52" spans="1:10" ht="19.5" customHeight="1">
      <c r="A52" s="107" t="s">
        <v>543</v>
      </c>
      <c r="B52" s="1"/>
      <c r="C52" s="208" t="s">
        <v>85</v>
      </c>
      <c r="D52" s="208"/>
      <c r="E52" s="208"/>
      <c r="F52" s="209"/>
      <c r="G52" s="11"/>
      <c r="H52" s="210" t="s">
        <v>269</v>
      </c>
      <c r="I52" s="210"/>
      <c r="J52" s="210"/>
    </row>
    <row r="53" spans="1:10" s="2" customFormat="1" ht="15.75" customHeight="1">
      <c r="A53" s="108" t="s">
        <v>61</v>
      </c>
      <c r="B53" s="105"/>
      <c r="C53" s="203" t="s">
        <v>62</v>
      </c>
      <c r="D53" s="203"/>
      <c r="E53" s="203"/>
      <c r="F53" s="203"/>
      <c r="G53" s="106"/>
      <c r="H53" s="203" t="s">
        <v>81</v>
      </c>
      <c r="I53" s="203"/>
      <c r="J53" s="203"/>
    </row>
    <row r="55" spans="1:10">
      <c r="A55" s="36"/>
    </row>
    <row r="56" spans="1:10">
      <c r="A56" s="36"/>
    </row>
    <row r="57" spans="1:10">
      <c r="A57" s="36"/>
    </row>
    <row r="58" spans="1:10" s="21" customFormat="1">
      <c r="A58" s="36"/>
      <c r="F58" s="140"/>
      <c r="G58" s="140"/>
      <c r="H58" s="140"/>
      <c r="I58" s="140"/>
      <c r="J58" s="140"/>
    </row>
    <row r="59" spans="1:10" s="21" customFormat="1">
      <c r="A59" s="36"/>
      <c r="F59" s="140"/>
      <c r="G59" s="140"/>
      <c r="H59" s="140"/>
      <c r="I59" s="140"/>
      <c r="J59" s="140"/>
    </row>
    <row r="60" spans="1:10" s="21" customFormat="1">
      <c r="A60" s="36"/>
      <c r="F60" s="140"/>
      <c r="G60" s="140"/>
      <c r="H60" s="140"/>
      <c r="I60" s="140"/>
      <c r="J60" s="140"/>
    </row>
    <row r="61" spans="1:10" s="21" customFormat="1">
      <c r="A61" s="36"/>
      <c r="F61" s="140"/>
      <c r="G61" s="140"/>
      <c r="H61" s="140"/>
      <c r="I61" s="140"/>
      <c r="J61" s="140"/>
    </row>
    <row r="62" spans="1:10" s="21" customFormat="1">
      <c r="A62" s="36"/>
      <c r="F62" s="140"/>
      <c r="G62" s="140"/>
      <c r="H62" s="140"/>
      <c r="I62" s="140"/>
      <c r="J62" s="140"/>
    </row>
    <row r="63" spans="1:10" s="21" customFormat="1">
      <c r="A63" s="36"/>
      <c r="F63" s="140"/>
      <c r="G63" s="140"/>
      <c r="H63" s="140"/>
      <c r="I63" s="140"/>
      <c r="J63" s="140"/>
    </row>
    <row r="64" spans="1:10" s="21" customFormat="1">
      <c r="A64" s="36"/>
      <c r="F64" s="140"/>
      <c r="G64" s="140"/>
      <c r="H64" s="140"/>
      <c r="I64" s="140"/>
      <c r="J64" s="140"/>
    </row>
    <row r="65" spans="1:10" s="21" customFormat="1">
      <c r="A65" s="36"/>
      <c r="F65" s="140"/>
      <c r="G65" s="140"/>
      <c r="H65" s="140"/>
      <c r="I65" s="140"/>
      <c r="J65" s="140"/>
    </row>
    <row r="66" spans="1:10" s="21" customFormat="1">
      <c r="A66" s="36"/>
      <c r="F66" s="140"/>
      <c r="G66" s="140"/>
      <c r="H66" s="140"/>
      <c r="I66" s="140"/>
      <c r="J66" s="140"/>
    </row>
    <row r="67" spans="1:10" s="21" customFormat="1">
      <c r="A67" s="36"/>
      <c r="F67" s="140"/>
      <c r="G67" s="140"/>
      <c r="H67" s="140"/>
      <c r="I67" s="140"/>
      <c r="J67" s="140"/>
    </row>
    <row r="68" spans="1:10" s="21" customFormat="1">
      <c r="A68" s="36"/>
      <c r="F68" s="140"/>
      <c r="G68" s="140"/>
      <c r="H68" s="140"/>
      <c r="I68" s="140"/>
      <c r="J68" s="140"/>
    </row>
    <row r="69" spans="1:10" s="21" customFormat="1">
      <c r="A69" s="36"/>
      <c r="F69" s="140"/>
      <c r="G69" s="140"/>
      <c r="H69" s="140"/>
      <c r="I69" s="140"/>
      <c r="J69" s="140"/>
    </row>
    <row r="70" spans="1:10" s="21" customFormat="1">
      <c r="A70" s="36"/>
      <c r="F70" s="140"/>
      <c r="G70" s="140"/>
      <c r="H70" s="140"/>
      <c r="I70" s="140"/>
      <c r="J70" s="140"/>
    </row>
    <row r="71" spans="1:10" s="21" customFormat="1">
      <c r="A71" s="36"/>
      <c r="F71" s="140"/>
      <c r="G71" s="140"/>
      <c r="H71" s="140"/>
      <c r="I71" s="140"/>
      <c r="J71" s="140"/>
    </row>
    <row r="72" spans="1:10" s="21" customFormat="1">
      <c r="A72" s="36"/>
      <c r="F72" s="140"/>
      <c r="G72" s="140"/>
      <c r="H72" s="140"/>
      <c r="I72" s="140"/>
      <c r="J72" s="140"/>
    </row>
    <row r="73" spans="1:10" s="21" customFormat="1">
      <c r="A73" s="36"/>
      <c r="F73" s="140"/>
      <c r="G73" s="140"/>
      <c r="H73" s="140"/>
      <c r="I73" s="140"/>
      <c r="J73" s="140"/>
    </row>
    <row r="74" spans="1:10" s="21" customFormat="1">
      <c r="A74" s="36"/>
      <c r="F74" s="140"/>
      <c r="G74" s="140"/>
      <c r="H74" s="140"/>
      <c r="I74" s="140"/>
      <c r="J74" s="140"/>
    </row>
    <row r="75" spans="1:10" s="21" customFormat="1">
      <c r="A75" s="36"/>
      <c r="F75" s="140"/>
      <c r="G75" s="140"/>
      <c r="H75" s="140"/>
      <c r="I75" s="140"/>
      <c r="J75" s="140"/>
    </row>
    <row r="76" spans="1:10" s="21" customFormat="1">
      <c r="A76" s="36"/>
      <c r="F76" s="140"/>
      <c r="G76" s="140"/>
      <c r="H76" s="140"/>
      <c r="I76" s="140"/>
      <c r="J76" s="140"/>
    </row>
    <row r="77" spans="1:10" s="21" customFormat="1">
      <c r="A77" s="36"/>
      <c r="F77" s="140"/>
      <c r="G77" s="140"/>
      <c r="H77" s="140"/>
      <c r="I77" s="140"/>
      <c r="J77" s="140"/>
    </row>
    <row r="78" spans="1:10" s="21" customFormat="1">
      <c r="A78" s="36"/>
      <c r="F78" s="140"/>
      <c r="G78" s="140"/>
      <c r="H78" s="140"/>
      <c r="I78" s="140"/>
      <c r="J78" s="140"/>
    </row>
    <row r="79" spans="1:10" s="21" customFormat="1">
      <c r="A79" s="36"/>
      <c r="F79" s="140"/>
      <c r="G79" s="140"/>
      <c r="H79" s="140"/>
      <c r="I79" s="140"/>
      <c r="J79" s="140"/>
    </row>
    <row r="80" spans="1:10" s="21" customFormat="1">
      <c r="A80" s="36"/>
      <c r="F80" s="140"/>
      <c r="G80" s="140"/>
      <c r="H80" s="140"/>
      <c r="I80" s="140"/>
      <c r="J80" s="140"/>
    </row>
    <row r="81" spans="1:10" s="21" customFormat="1">
      <c r="A81" s="36"/>
      <c r="F81" s="140"/>
      <c r="G81" s="140"/>
      <c r="H81" s="140"/>
      <c r="I81" s="140"/>
      <c r="J81" s="140"/>
    </row>
    <row r="82" spans="1:10" s="21" customFormat="1">
      <c r="A82" s="36"/>
      <c r="F82" s="140"/>
      <c r="G82" s="140"/>
      <c r="H82" s="140"/>
      <c r="I82" s="140"/>
      <c r="J82" s="140"/>
    </row>
    <row r="83" spans="1:10" s="21" customFormat="1">
      <c r="A83" s="36"/>
      <c r="F83" s="140"/>
      <c r="G83" s="140"/>
      <c r="H83" s="140"/>
      <c r="I83" s="140"/>
      <c r="J83" s="140"/>
    </row>
    <row r="84" spans="1:10" s="21" customFormat="1">
      <c r="A84" s="36"/>
      <c r="F84" s="140"/>
      <c r="G84" s="140"/>
      <c r="H84" s="140"/>
      <c r="I84" s="140"/>
      <c r="J84" s="140"/>
    </row>
    <row r="85" spans="1:10" s="21" customFormat="1">
      <c r="A85" s="36"/>
      <c r="F85" s="140"/>
      <c r="G85" s="140"/>
      <c r="H85" s="140"/>
      <c r="I85" s="140"/>
      <c r="J85" s="140"/>
    </row>
    <row r="86" spans="1:10" s="21" customFormat="1">
      <c r="A86" s="36"/>
      <c r="F86" s="140"/>
      <c r="G86" s="140"/>
      <c r="H86" s="140"/>
      <c r="I86" s="140"/>
      <c r="J86" s="140"/>
    </row>
    <row r="87" spans="1:10" s="21" customFormat="1">
      <c r="A87" s="36"/>
      <c r="F87" s="140"/>
      <c r="G87" s="140"/>
      <c r="H87" s="140"/>
      <c r="I87" s="140"/>
      <c r="J87" s="140"/>
    </row>
    <row r="88" spans="1:10" s="21" customFormat="1">
      <c r="A88" s="36"/>
      <c r="F88" s="140"/>
      <c r="G88" s="140"/>
      <c r="H88" s="140"/>
      <c r="I88" s="140"/>
      <c r="J88" s="140"/>
    </row>
    <row r="89" spans="1:10" s="21" customFormat="1">
      <c r="A89" s="36"/>
      <c r="F89" s="140"/>
      <c r="G89" s="140"/>
      <c r="H89" s="140"/>
      <c r="I89" s="140"/>
      <c r="J89" s="140"/>
    </row>
    <row r="90" spans="1:10" s="21" customFormat="1">
      <c r="A90" s="36"/>
      <c r="F90" s="140"/>
      <c r="G90" s="140"/>
      <c r="H90" s="140"/>
      <c r="I90" s="140"/>
      <c r="J90" s="140"/>
    </row>
    <row r="91" spans="1:10" s="21" customFormat="1">
      <c r="A91" s="36"/>
      <c r="F91" s="140"/>
      <c r="G91" s="140"/>
      <c r="H91" s="140"/>
      <c r="I91" s="140"/>
      <c r="J91" s="140"/>
    </row>
    <row r="92" spans="1:10" s="21" customFormat="1">
      <c r="A92" s="36"/>
      <c r="F92" s="140"/>
      <c r="G92" s="140"/>
      <c r="H92" s="140"/>
      <c r="I92" s="140"/>
      <c r="J92" s="140"/>
    </row>
    <row r="93" spans="1:10" s="21" customFormat="1">
      <c r="A93" s="36"/>
      <c r="F93" s="140"/>
      <c r="G93" s="140"/>
      <c r="H93" s="140"/>
      <c r="I93" s="140"/>
      <c r="J93" s="140"/>
    </row>
    <row r="94" spans="1:10" s="21" customFormat="1">
      <c r="A94" s="36"/>
      <c r="F94" s="140"/>
      <c r="G94" s="140"/>
      <c r="H94" s="140"/>
      <c r="I94" s="140"/>
      <c r="J94" s="140"/>
    </row>
    <row r="95" spans="1:10" s="21" customFormat="1">
      <c r="A95" s="36"/>
      <c r="F95" s="140"/>
      <c r="G95" s="140"/>
      <c r="H95" s="140"/>
      <c r="I95" s="140"/>
      <c r="J95" s="140"/>
    </row>
    <row r="96" spans="1:10" s="21" customFormat="1">
      <c r="A96" s="36"/>
      <c r="F96" s="140"/>
      <c r="G96" s="140"/>
      <c r="H96" s="140"/>
      <c r="I96" s="140"/>
      <c r="J96" s="140"/>
    </row>
    <row r="97" spans="1:10" s="21" customFormat="1">
      <c r="A97" s="36"/>
      <c r="F97" s="140"/>
      <c r="G97" s="140"/>
      <c r="H97" s="140"/>
      <c r="I97" s="140"/>
      <c r="J97" s="140"/>
    </row>
    <row r="98" spans="1:10" s="21" customFormat="1">
      <c r="A98" s="36"/>
      <c r="F98" s="140"/>
      <c r="G98" s="140"/>
      <c r="H98" s="140"/>
      <c r="I98" s="140"/>
      <c r="J98" s="140"/>
    </row>
    <row r="99" spans="1:10" s="21" customFormat="1">
      <c r="A99" s="36"/>
      <c r="F99" s="140"/>
      <c r="G99" s="140"/>
      <c r="H99" s="140"/>
      <c r="I99" s="140"/>
      <c r="J99" s="140"/>
    </row>
    <row r="100" spans="1:10" s="21" customFormat="1">
      <c r="A100" s="36"/>
      <c r="F100" s="140"/>
      <c r="G100" s="140"/>
      <c r="H100" s="140"/>
      <c r="I100" s="140"/>
      <c r="J100" s="140"/>
    </row>
    <row r="101" spans="1:10" s="21" customFormat="1">
      <c r="A101" s="36"/>
      <c r="F101" s="140"/>
      <c r="G101" s="140"/>
      <c r="H101" s="140"/>
      <c r="I101" s="140"/>
      <c r="J101" s="140"/>
    </row>
    <row r="102" spans="1:10" s="21" customFormat="1">
      <c r="A102" s="36"/>
      <c r="F102" s="140"/>
      <c r="G102" s="140"/>
      <c r="H102" s="140"/>
      <c r="I102" s="140"/>
      <c r="J102" s="140"/>
    </row>
    <row r="103" spans="1:10" s="21" customFormat="1">
      <c r="A103" s="36"/>
      <c r="F103" s="140"/>
      <c r="G103" s="140"/>
      <c r="H103" s="140"/>
      <c r="I103" s="140"/>
      <c r="J103" s="140"/>
    </row>
    <row r="104" spans="1:10" s="21" customFormat="1">
      <c r="A104" s="36"/>
      <c r="F104" s="140"/>
      <c r="G104" s="140"/>
      <c r="H104" s="140"/>
      <c r="I104" s="140"/>
      <c r="J104" s="140"/>
    </row>
    <row r="105" spans="1:10" s="21" customFormat="1">
      <c r="A105" s="36"/>
      <c r="F105" s="140"/>
      <c r="G105" s="140"/>
      <c r="H105" s="140"/>
      <c r="I105" s="140"/>
      <c r="J105" s="140"/>
    </row>
    <row r="106" spans="1:10" s="21" customFormat="1">
      <c r="A106" s="36"/>
      <c r="F106" s="140"/>
      <c r="G106" s="140"/>
      <c r="H106" s="140"/>
      <c r="I106" s="140"/>
      <c r="J106" s="140"/>
    </row>
    <row r="107" spans="1:10" s="21" customFormat="1">
      <c r="A107" s="36"/>
      <c r="F107" s="140"/>
      <c r="G107" s="140"/>
      <c r="H107" s="140"/>
      <c r="I107" s="140"/>
      <c r="J107" s="140"/>
    </row>
    <row r="108" spans="1:10" s="21" customFormat="1">
      <c r="A108" s="36"/>
      <c r="F108" s="140"/>
      <c r="G108" s="140"/>
      <c r="H108" s="140"/>
      <c r="I108" s="140"/>
      <c r="J108" s="140"/>
    </row>
    <row r="109" spans="1:10" s="21" customFormat="1">
      <c r="A109" s="36"/>
      <c r="F109" s="140"/>
      <c r="G109" s="140"/>
      <c r="H109" s="140"/>
      <c r="I109" s="140"/>
      <c r="J109" s="140"/>
    </row>
    <row r="110" spans="1:10" s="21" customFormat="1">
      <c r="A110" s="36"/>
      <c r="F110" s="140"/>
      <c r="G110" s="140"/>
      <c r="H110" s="140"/>
      <c r="I110" s="140"/>
      <c r="J110" s="140"/>
    </row>
    <row r="111" spans="1:10" s="21" customFormat="1">
      <c r="A111" s="36"/>
      <c r="F111" s="140"/>
      <c r="G111" s="140"/>
      <c r="H111" s="140"/>
      <c r="I111" s="140"/>
      <c r="J111" s="140"/>
    </row>
    <row r="112" spans="1:10" s="21" customFormat="1">
      <c r="A112" s="36"/>
      <c r="F112" s="140"/>
      <c r="G112" s="140"/>
      <c r="H112" s="140"/>
      <c r="I112" s="140"/>
      <c r="J112" s="140"/>
    </row>
    <row r="113" spans="1:10" s="21" customFormat="1">
      <c r="A113" s="36"/>
      <c r="F113" s="140"/>
      <c r="G113" s="140"/>
      <c r="H113" s="140"/>
      <c r="I113" s="140"/>
      <c r="J113" s="140"/>
    </row>
    <row r="114" spans="1:10" s="21" customFormat="1">
      <c r="A114" s="36"/>
      <c r="F114" s="140"/>
      <c r="G114" s="140"/>
      <c r="H114" s="140"/>
      <c r="I114" s="140"/>
      <c r="J114" s="140"/>
    </row>
    <row r="115" spans="1:10" s="21" customFormat="1">
      <c r="A115" s="36"/>
      <c r="F115" s="140"/>
      <c r="G115" s="140"/>
      <c r="H115" s="140"/>
      <c r="I115" s="140"/>
      <c r="J115" s="140"/>
    </row>
    <row r="116" spans="1:10" s="21" customFormat="1">
      <c r="A116" s="36"/>
      <c r="F116" s="140"/>
      <c r="G116" s="140"/>
      <c r="H116" s="140"/>
      <c r="I116" s="140"/>
      <c r="J116" s="140"/>
    </row>
    <row r="117" spans="1:10" s="21" customFormat="1">
      <c r="A117" s="36"/>
      <c r="F117" s="140"/>
      <c r="G117" s="140"/>
      <c r="H117" s="140"/>
      <c r="I117" s="140"/>
      <c r="J117" s="140"/>
    </row>
    <row r="118" spans="1:10" s="21" customFormat="1">
      <c r="A118" s="36"/>
      <c r="F118" s="140"/>
      <c r="G118" s="140"/>
      <c r="H118" s="140"/>
      <c r="I118" s="140"/>
      <c r="J118" s="140"/>
    </row>
    <row r="119" spans="1:10" s="21" customFormat="1">
      <c r="A119" s="36"/>
      <c r="F119" s="140"/>
      <c r="G119" s="140"/>
      <c r="H119" s="140"/>
      <c r="I119" s="140"/>
      <c r="J119" s="140"/>
    </row>
    <row r="120" spans="1:10" s="21" customFormat="1">
      <c r="A120" s="36"/>
      <c r="F120" s="140"/>
      <c r="G120" s="140"/>
      <c r="H120" s="140"/>
      <c r="I120" s="140"/>
      <c r="J120" s="140"/>
    </row>
    <row r="121" spans="1:10" s="21" customFormat="1">
      <c r="A121" s="36"/>
      <c r="F121" s="140"/>
      <c r="G121" s="140"/>
      <c r="H121" s="140"/>
      <c r="I121" s="140"/>
      <c r="J121" s="140"/>
    </row>
    <row r="122" spans="1:10" s="21" customFormat="1">
      <c r="A122" s="36"/>
      <c r="F122" s="140"/>
      <c r="G122" s="140"/>
      <c r="H122" s="140"/>
      <c r="I122" s="140"/>
      <c r="J122" s="140"/>
    </row>
    <row r="123" spans="1:10" s="21" customFormat="1">
      <c r="A123" s="36"/>
      <c r="F123" s="140"/>
      <c r="G123" s="140"/>
      <c r="H123" s="140"/>
      <c r="I123" s="140"/>
      <c r="J123" s="140"/>
    </row>
    <row r="124" spans="1:10" s="21" customFormat="1">
      <c r="A124" s="36"/>
      <c r="F124" s="140"/>
      <c r="G124" s="140"/>
      <c r="H124" s="140"/>
      <c r="I124" s="140"/>
      <c r="J124" s="140"/>
    </row>
    <row r="125" spans="1:10" s="21" customFormat="1">
      <c r="A125" s="36"/>
      <c r="F125" s="140"/>
      <c r="G125" s="140"/>
      <c r="H125" s="140"/>
      <c r="I125" s="140"/>
      <c r="J125" s="140"/>
    </row>
    <row r="126" spans="1:10" s="21" customFormat="1">
      <c r="A126" s="36"/>
      <c r="F126" s="140"/>
      <c r="G126" s="140"/>
      <c r="H126" s="140"/>
      <c r="I126" s="140"/>
      <c r="J126" s="140"/>
    </row>
    <row r="127" spans="1:10" s="21" customFormat="1">
      <c r="A127" s="36"/>
      <c r="F127" s="140"/>
      <c r="G127" s="140"/>
      <c r="H127" s="140"/>
      <c r="I127" s="140"/>
      <c r="J127" s="140"/>
    </row>
    <row r="128" spans="1:10" s="21" customFormat="1">
      <c r="A128" s="36"/>
      <c r="F128" s="140"/>
      <c r="G128" s="140"/>
      <c r="H128" s="140"/>
      <c r="I128" s="140"/>
      <c r="J128" s="140"/>
    </row>
    <row r="129" spans="1:10" s="21" customFormat="1">
      <c r="A129" s="36"/>
      <c r="F129" s="140"/>
      <c r="G129" s="140"/>
      <c r="H129" s="140"/>
      <c r="I129" s="140"/>
      <c r="J129" s="140"/>
    </row>
    <row r="130" spans="1:10" s="21" customFormat="1">
      <c r="A130" s="36"/>
      <c r="F130" s="140"/>
      <c r="G130" s="140"/>
      <c r="H130" s="140"/>
      <c r="I130" s="140"/>
      <c r="J130" s="140"/>
    </row>
    <row r="131" spans="1:10" s="21" customFormat="1">
      <c r="A131" s="36"/>
      <c r="F131" s="140"/>
      <c r="G131" s="140"/>
      <c r="H131" s="140"/>
      <c r="I131" s="140"/>
      <c r="J131" s="140"/>
    </row>
    <row r="132" spans="1:10" s="21" customFormat="1">
      <c r="A132" s="36"/>
      <c r="F132" s="140"/>
      <c r="G132" s="140"/>
      <c r="H132" s="140"/>
      <c r="I132" s="140"/>
      <c r="J132" s="140"/>
    </row>
    <row r="133" spans="1:10" s="21" customFormat="1">
      <c r="A133" s="36"/>
      <c r="F133" s="140"/>
      <c r="G133" s="140"/>
      <c r="H133" s="140"/>
      <c r="I133" s="140"/>
      <c r="J133" s="140"/>
    </row>
    <row r="134" spans="1:10" s="21" customFormat="1">
      <c r="A134" s="36"/>
      <c r="F134" s="140"/>
      <c r="G134" s="140"/>
      <c r="H134" s="140"/>
      <c r="I134" s="140"/>
      <c r="J134" s="140"/>
    </row>
    <row r="135" spans="1:10" s="21" customFormat="1">
      <c r="A135" s="36"/>
      <c r="F135" s="140"/>
      <c r="G135" s="140"/>
      <c r="H135" s="140"/>
      <c r="I135" s="140"/>
      <c r="J135" s="140"/>
    </row>
    <row r="136" spans="1:10" s="21" customFormat="1">
      <c r="A136" s="36"/>
      <c r="F136" s="140"/>
      <c r="G136" s="140"/>
      <c r="H136" s="140"/>
      <c r="I136" s="140"/>
      <c r="J136" s="140"/>
    </row>
    <row r="137" spans="1:10" s="21" customFormat="1">
      <c r="A137" s="36"/>
      <c r="F137" s="140"/>
      <c r="G137" s="140"/>
      <c r="H137" s="140"/>
      <c r="I137" s="140"/>
      <c r="J137" s="140"/>
    </row>
    <row r="138" spans="1:10" s="21" customFormat="1">
      <c r="A138" s="36"/>
      <c r="F138" s="140"/>
      <c r="G138" s="140"/>
      <c r="H138" s="140"/>
      <c r="I138" s="140"/>
      <c r="J138" s="140"/>
    </row>
    <row r="139" spans="1:10" s="21" customFormat="1">
      <c r="A139" s="36"/>
      <c r="F139" s="140"/>
      <c r="G139" s="140"/>
      <c r="H139" s="140"/>
      <c r="I139" s="140"/>
      <c r="J139" s="140"/>
    </row>
    <row r="140" spans="1:10" s="21" customFormat="1">
      <c r="A140" s="36"/>
      <c r="F140" s="140"/>
      <c r="G140" s="140"/>
      <c r="H140" s="140"/>
      <c r="I140" s="140"/>
      <c r="J140" s="140"/>
    </row>
    <row r="141" spans="1:10" s="21" customFormat="1">
      <c r="A141" s="36"/>
      <c r="F141" s="140"/>
      <c r="G141" s="140"/>
      <c r="H141" s="140"/>
      <c r="I141" s="140"/>
      <c r="J141" s="140"/>
    </row>
    <row r="142" spans="1:10" s="21" customFormat="1">
      <c r="A142" s="36"/>
      <c r="F142" s="140"/>
      <c r="G142" s="140"/>
      <c r="H142" s="140"/>
      <c r="I142" s="140"/>
      <c r="J142" s="140"/>
    </row>
    <row r="143" spans="1:10" s="21" customFormat="1">
      <c r="A143" s="36"/>
      <c r="F143" s="140"/>
      <c r="G143" s="140"/>
      <c r="H143" s="140"/>
      <c r="I143" s="140"/>
      <c r="J143" s="140"/>
    </row>
    <row r="144" spans="1:10" s="21" customFormat="1">
      <c r="A144" s="36"/>
      <c r="F144" s="140"/>
      <c r="G144" s="140"/>
      <c r="H144" s="140"/>
      <c r="I144" s="140"/>
      <c r="J144" s="140"/>
    </row>
    <row r="145" spans="1:10" s="21" customFormat="1">
      <c r="A145" s="36"/>
      <c r="F145" s="140"/>
      <c r="G145" s="140"/>
      <c r="H145" s="140"/>
      <c r="I145" s="140"/>
      <c r="J145" s="140"/>
    </row>
    <row r="146" spans="1:10" s="21" customFormat="1">
      <c r="A146" s="36"/>
      <c r="F146" s="140"/>
      <c r="G146" s="140"/>
      <c r="H146" s="140"/>
      <c r="I146" s="140"/>
      <c r="J146" s="140"/>
    </row>
    <row r="147" spans="1:10" s="21" customFormat="1">
      <c r="A147" s="36"/>
      <c r="F147" s="140"/>
      <c r="G147" s="140"/>
      <c r="H147" s="140"/>
      <c r="I147" s="140"/>
      <c r="J147" s="140"/>
    </row>
    <row r="148" spans="1:10" s="21" customFormat="1">
      <c r="A148" s="36"/>
      <c r="F148" s="140"/>
      <c r="G148" s="140"/>
      <c r="H148" s="140"/>
      <c r="I148" s="140"/>
      <c r="J148" s="140"/>
    </row>
    <row r="149" spans="1:10" s="21" customFormat="1">
      <c r="A149" s="36"/>
      <c r="F149" s="140"/>
      <c r="G149" s="140"/>
      <c r="H149" s="140"/>
      <c r="I149" s="140"/>
      <c r="J149" s="140"/>
    </row>
    <row r="150" spans="1:10" s="21" customFormat="1">
      <c r="A150" s="36"/>
      <c r="F150" s="140"/>
      <c r="G150" s="140"/>
      <c r="H150" s="140"/>
      <c r="I150" s="140"/>
      <c r="J150" s="140"/>
    </row>
    <row r="151" spans="1:10" s="21" customFormat="1">
      <c r="A151" s="36"/>
      <c r="F151" s="140"/>
      <c r="G151" s="140"/>
      <c r="H151" s="140"/>
      <c r="I151" s="140"/>
      <c r="J151" s="140"/>
    </row>
    <row r="152" spans="1:10" s="21" customFormat="1">
      <c r="A152" s="36"/>
      <c r="F152" s="140"/>
      <c r="G152" s="140"/>
      <c r="H152" s="140"/>
      <c r="I152" s="140"/>
      <c r="J152" s="140"/>
    </row>
    <row r="153" spans="1:10" s="21" customFormat="1">
      <c r="A153" s="36"/>
      <c r="F153" s="140"/>
      <c r="G153" s="140"/>
      <c r="H153" s="140"/>
      <c r="I153" s="140"/>
      <c r="J153" s="140"/>
    </row>
    <row r="154" spans="1:10" s="21" customFormat="1">
      <c r="A154" s="36"/>
      <c r="F154" s="140"/>
      <c r="G154" s="140"/>
      <c r="H154" s="140"/>
      <c r="I154" s="140"/>
      <c r="J154" s="140"/>
    </row>
    <row r="155" spans="1:10" s="21" customFormat="1">
      <c r="A155" s="36"/>
      <c r="F155" s="140"/>
      <c r="G155" s="140"/>
      <c r="H155" s="140"/>
      <c r="I155" s="140"/>
      <c r="J155" s="140"/>
    </row>
    <row r="156" spans="1:10" s="21" customFormat="1">
      <c r="A156" s="36"/>
      <c r="F156" s="140"/>
      <c r="G156" s="140"/>
      <c r="H156" s="140"/>
      <c r="I156" s="140"/>
      <c r="J156" s="140"/>
    </row>
    <row r="157" spans="1:10" s="21" customFormat="1">
      <c r="A157" s="36"/>
      <c r="F157" s="140"/>
      <c r="G157" s="140"/>
      <c r="H157" s="140"/>
      <c r="I157" s="140"/>
      <c r="J157" s="140"/>
    </row>
    <row r="158" spans="1:10" s="21" customFormat="1">
      <c r="A158" s="36"/>
      <c r="F158" s="140"/>
      <c r="G158" s="140"/>
      <c r="H158" s="140"/>
      <c r="I158" s="140"/>
      <c r="J158" s="140"/>
    </row>
    <row r="159" spans="1:10" s="21" customFormat="1">
      <c r="A159" s="36"/>
      <c r="F159" s="140"/>
      <c r="G159" s="140"/>
      <c r="H159" s="140"/>
      <c r="I159" s="140"/>
      <c r="J159" s="140"/>
    </row>
    <row r="160" spans="1:10" s="21" customFormat="1">
      <c r="A160" s="36"/>
      <c r="F160" s="140"/>
      <c r="G160" s="140"/>
      <c r="H160" s="140"/>
      <c r="I160" s="140"/>
      <c r="J160" s="140"/>
    </row>
    <row r="161" spans="1:10" s="21" customFormat="1">
      <c r="A161" s="36"/>
      <c r="F161" s="140"/>
      <c r="G161" s="140"/>
      <c r="H161" s="140"/>
      <c r="I161" s="140"/>
      <c r="J161" s="140"/>
    </row>
    <row r="162" spans="1:10" s="21" customFormat="1">
      <c r="A162" s="36"/>
      <c r="F162" s="140"/>
      <c r="G162" s="140"/>
      <c r="H162" s="140"/>
      <c r="I162" s="140"/>
      <c r="J162" s="140"/>
    </row>
    <row r="163" spans="1:10" s="21" customFormat="1">
      <c r="A163" s="36"/>
      <c r="F163" s="140"/>
      <c r="G163" s="140"/>
      <c r="H163" s="140"/>
      <c r="I163" s="140"/>
      <c r="J163" s="140"/>
    </row>
    <row r="164" spans="1:10" s="21" customFormat="1">
      <c r="A164" s="36"/>
      <c r="F164" s="140"/>
      <c r="G164" s="140"/>
      <c r="H164" s="140"/>
      <c r="I164" s="140"/>
      <c r="J164" s="140"/>
    </row>
    <row r="165" spans="1:10" s="21" customFormat="1">
      <c r="A165" s="36"/>
      <c r="F165" s="140"/>
      <c r="G165" s="140"/>
      <c r="H165" s="140"/>
      <c r="I165" s="140"/>
      <c r="J165" s="140"/>
    </row>
    <row r="166" spans="1:10" s="21" customFormat="1">
      <c r="A166" s="36"/>
      <c r="F166" s="140"/>
      <c r="G166" s="140"/>
      <c r="H166" s="140"/>
      <c r="I166" s="140"/>
      <c r="J166" s="140"/>
    </row>
    <row r="167" spans="1:10" s="21" customFormat="1">
      <c r="A167" s="36"/>
      <c r="F167" s="140"/>
      <c r="G167" s="140"/>
      <c r="H167" s="140"/>
      <c r="I167" s="140"/>
      <c r="J167" s="140"/>
    </row>
    <row r="168" spans="1:10" s="21" customFormat="1">
      <c r="A168" s="36"/>
      <c r="F168" s="140"/>
      <c r="G168" s="140"/>
      <c r="H168" s="140"/>
      <c r="I168" s="140"/>
      <c r="J168" s="140"/>
    </row>
    <row r="169" spans="1:10" s="21" customFormat="1">
      <c r="A169" s="36"/>
      <c r="F169" s="140"/>
      <c r="G169" s="140"/>
      <c r="H169" s="140"/>
      <c r="I169" s="140"/>
      <c r="J169" s="140"/>
    </row>
    <row r="170" spans="1:10" s="21" customFormat="1">
      <c r="A170" s="36"/>
      <c r="F170" s="140"/>
      <c r="G170" s="140"/>
      <c r="H170" s="140"/>
      <c r="I170" s="140"/>
      <c r="J170" s="140"/>
    </row>
    <row r="171" spans="1:10" s="21" customFormat="1">
      <c r="A171" s="36"/>
      <c r="F171" s="140"/>
      <c r="G171" s="140"/>
      <c r="H171" s="140"/>
      <c r="I171" s="140"/>
      <c r="J171" s="140"/>
    </row>
    <row r="172" spans="1:10" s="21" customFormat="1">
      <c r="A172" s="36"/>
      <c r="F172" s="140"/>
      <c r="G172" s="140"/>
      <c r="H172" s="140"/>
      <c r="I172" s="140"/>
      <c r="J172" s="140"/>
    </row>
    <row r="173" spans="1:10" s="21" customFormat="1">
      <c r="A173" s="36"/>
      <c r="F173" s="140"/>
      <c r="G173" s="140"/>
      <c r="H173" s="140"/>
      <c r="I173" s="140"/>
      <c r="J173" s="140"/>
    </row>
    <row r="174" spans="1:10" s="21" customFormat="1">
      <c r="A174" s="36"/>
      <c r="F174" s="140"/>
      <c r="G174" s="140"/>
      <c r="H174" s="140"/>
      <c r="I174" s="140"/>
      <c r="J174" s="140"/>
    </row>
    <row r="175" spans="1:10" s="21" customFormat="1">
      <c r="A175" s="36"/>
      <c r="F175" s="140"/>
      <c r="G175" s="140"/>
      <c r="H175" s="140"/>
      <c r="I175" s="140"/>
      <c r="J175" s="140"/>
    </row>
    <row r="176" spans="1:10" s="21" customFormat="1">
      <c r="A176" s="36"/>
      <c r="F176" s="140"/>
      <c r="G176" s="140"/>
      <c r="H176" s="140"/>
      <c r="I176" s="140"/>
      <c r="J176" s="140"/>
    </row>
    <row r="177" spans="1:10" s="21" customFormat="1">
      <c r="A177" s="36"/>
      <c r="F177" s="140"/>
      <c r="G177" s="140"/>
      <c r="H177" s="140"/>
      <c r="I177" s="140"/>
      <c r="J177" s="140"/>
    </row>
    <row r="178" spans="1:10" s="21" customFormat="1">
      <c r="A178" s="36"/>
      <c r="F178" s="140"/>
      <c r="G178" s="140"/>
      <c r="H178" s="140"/>
      <c r="I178" s="140"/>
      <c r="J178" s="140"/>
    </row>
    <row r="179" spans="1:10" s="21" customFormat="1">
      <c r="A179" s="36"/>
      <c r="F179" s="140"/>
      <c r="G179" s="140"/>
      <c r="H179" s="140"/>
      <c r="I179" s="140"/>
      <c r="J179" s="140"/>
    </row>
    <row r="180" spans="1:10" s="21" customFormat="1">
      <c r="A180" s="36"/>
      <c r="F180" s="140"/>
      <c r="G180" s="140"/>
      <c r="H180" s="140"/>
      <c r="I180" s="140"/>
      <c r="J180" s="140"/>
    </row>
    <row r="181" spans="1:10" s="21" customFormat="1">
      <c r="A181" s="36"/>
      <c r="F181" s="140"/>
      <c r="G181" s="140"/>
      <c r="H181" s="140"/>
      <c r="I181" s="140"/>
      <c r="J181" s="140"/>
    </row>
    <row r="182" spans="1:10" s="21" customFormat="1">
      <c r="A182" s="36"/>
      <c r="F182" s="140"/>
      <c r="G182" s="140"/>
      <c r="H182" s="140"/>
      <c r="I182" s="140"/>
      <c r="J182" s="140"/>
    </row>
    <row r="183" spans="1:10" s="21" customFormat="1">
      <c r="A183" s="36"/>
      <c r="F183" s="140"/>
      <c r="G183" s="140"/>
      <c r="H183" s="140"/>
      <c r="I183" s="140"/>
      <c r="J183" s="140"/>
    </row>
    <row r="184" spans="1:10" s="21" customFormat="1">
      <c r="A184" s="36"/>
      <c r="F184" s="140"/>
      <c r="G184" s="140"/>
      <c r="H184" s="140"/>
      <c r="I184" s="140"/>
      <c r="J184" s="140"/>
    </row>
    <row r="185" spans="1:10" s="21" customFormat="1">
      <c r="A185" s="36"/>
      <c r="F185" s="140"/>
      <c r="G185" s="140"/>
      <c r="H185" s="140"/>
      <c r="I185" s="140"/>
      <c r="J185" s="140"/>
    </row>
    <row r="186" spans="1:10" s="21" customFormat="1">
      <c r="A186" s="36"/>
      <c r="F186" s="140"/>
      <c r="G186" s="140"/>
      <c r="H186" s="140"/>
      <c r="I186" s="140"/>
      <c r="J186" s="140"/>
    </row>
    <row r="187" spans="1:10" s="21" customFormat="1">
      <c r="A187" s="36"/>
      <c r="F187" s="140"/>
      <c r="G187" s="140"/>
      <c r="H187" s="140"/>
      <c r="I187" s="140"/>
      <c r="J187" s="140"/>
    </row>
    <row r="188" spans="1:10" s="21" customFormat="1">
      <c r="A188" s="36"/>
      <c r="F188" s="140"/>
      <c r="G188" s="140"/>
      <c r="H188" s="140"/>
      <c r="I188" s="140"/>
      <c r="J188" s="140"/>
    </row>
    <row r="189" spans="1:10" s="21" customFormat="1">
      <c r="A189" s="36"/>
      <c r="F189" s="140"/>
      <c r="G189" s="140"/>
      <c r="H189" s="140"/>
      <c r="I189" s="140"/>
      <c r="J189" s="140"/>
    </row>
    <row r="190" spans="1:10" s="21" customFormat="1">
      <c r="A190" s="36"/>
      <c r="F190" s="140"/>
      <c r="G190" s="140"/>
      <c r="H190" s="140"/>
      <c r="I190" s="140"/>
      <c r="J190" s="140"/>
    </row>
    <row r="191" spans="1:10" s="21" customFormat="1">
      <c r="A191" s="36"/>
      <c r="F191" s="140"/>
      <c r="G191" s="140"/>
      <c r="H191" s="140"/>
      <c r="I191" s="140"/>
      <c r="J191" s="140"/>
    </row>
    <row r="192" spans="1:10" s="21" customFormat="1">
      <c r="A192" s="36"/>
      <c r="F192" s="140"/>
      <c r="G192" s="140"/>
      <c r="H192" s="140"/>
      <c r="I192" s="140"/>
      <c r="J192" s="140"/>
    </row>
    <row r="193" spans="1:10" s="21" customFormat="1">
      <c r="A193" s="36"/>
      <c r="F193" s="140"/>
      <c r="G193" s="140"/>
      <c r="H193" s="140"/>
      <c r="I193" s="140"/>
      <c r="J193" s="140"/>
    </row>
    <row r="194" spans="1:10" s="21" customFormat="1">
      <c r="A194" s="36"/>
      <c r="F194" s="140"/>
      <c r="G194" s="140"/>
      <c r="H194" s="140"/>
      <c r="I194" s="140"/>
      <c r="J194" s="140"/>
    </row>
    <row r="195" spans="1:10" s="21" customFormat="1">
      <c r="A195" s="36"/>
      <c r="F195" s="140"/>
      <c r="G195" s="140"/>
      <c r="H195" s="140"/>
      <c r="I195" s="140"/>
      <c r="J195" s="140"/>
    </row>
    <row r="196" spans="1:10" s="21" customFormat="1">
      <c r="A196" s="36"/>
      <c r="F196" s="140"/>
      <c r="G196" s="140"/>
      <c r="H196" s="140"/>
      <c r="I196" s="140"/>
      <c r="J196" s="140"/>
    </row>
    <row r="197" spans="1:10" s="21" customFormat="1">
      <c r="A197" s="36"/>
      <c r="F197" s="140"/>
      <c r="G197" s="140"/>
      <c r="H197" s="140"/>
      <c r="I197" s="140"/>
      <c r="J197" s="140"/>
    </row>
    <row r="198" spans="1:10" s="21" customFormat="1">
      <c r="A198" s="36"/>
      <c r="F198" s="140"/>
      <c r="G198" s="140"/>
      <c r="H198" s="140"/>
      <c r="I198" s="140"/>
      <c r="J198" s="140"/>
    </row>
    <row r="199" spans="1:10" s="21" customFormat="1">
      <c r="A199" s="36"/>
      <c r="F199" s="140"/>
      <c r="G199" s="140"/>
      <c r="H199" s="140"/>
      <c r="I199" s="140"/>
      <c r="J199" s="140"/>
    </row>
    <row r="200" spans="1:10" s="21" customFormat="1">
      <c r="A200" s="36"/>
      <c r="F200" s="140"/>
      <c r="G200" s="140"/>
      <c r="H200" s="140"/>
      <c r="I200" s="140"/>
      <c r="J200" s="140"/>
    </row>
    <row r="201" spans="1:10" s="21" customFormat="1">
      <c r="A201" s="36"/>
      <c r="F201" s="140"/>
      <c r="G201" s="140"/>
      <c r="H201" s="140"/>
      <c r="I201" s="140"/>
      <c r="J201" s="140"/>
    </row>
    <row r="202" spans="1:10" s="21" customFormat="1">
      <c r="A202" s="36"/>
      <c r="F202" s="140"/>
      <c r="G202" s="140"/>
      <c r="H202" s="140"/>
      <c r="I202" s="140"/>
      <c r="J202" s="140"/>
    </row>
    <row r="203" spans="1:10" s="21" customFormat="1">
      <c r="A203" s="36"/>
      <c r="F203" s="140"/>
      <c r="G203" s="140"/>
      <c r="H203" s="140"/>
      <c r="I203" s="140"/>
      <c r="J203" s="140"/>
    </row>
    <row r="204" spans="1:10" s="21" customFormat="1">
      <c r="A204" s="36"/>
      <c r="F204" s="140"/>
      <c r="G204" s="140"/>
      <c r="H204" s="140"/>
      <c r="I204" s="140"/>
      <c r="J204" s="140"/>
    </row>
    <row r="205" spans="1:10" s="21" customFormat="1">
      <c r="A205" s="36"/>
      <c r="F205" s="140"/>
      <c r="G205" s="140"/>
      <c r="H205" s="140"/>
      <c r="I205" s="140"/>
      <c r="J205" s="140"/>
    </row>
    <row r="206" spans="1:10" s="21" customFormat="1">
      <c r="A206" s="36"/>
      <c r="F206" s="140"/>
      <c r="G206" s="140"/>
      <c r="H206" s="140"/>
      <c r="I206" s="140"/>
      <c r="J206" s="140"/>
    </row>
    <row r="207" spans="1:10" s="21" customFormat="1">
      <c r="A207" s="36"/>
      <c r="F207" s="140"/>
      <c r="G207" s="140"/>
      <c r="H207" s="140"/>
      <c r="I207" s="140"/>
      <c r="J207" s="140"/>
    </row>
    <row r="208" spans="1:10" s="21" customFormat="1">
      <c r="A208" s="36"/>
      <c r="F208" s="140"/>
      <c r="G208" s="140"/>
      <c r="H208" s="140"/>
      <c r="I208" s="140"/>
      <c r="J208" s="140"/>
    </row>
    <row r="209" spans="1:10" s="21" customFormat="1">
      <c r="A209" s="36"/>
      <c r="F209" s="140"/>
      <c r="G209" s="140"/>
      <c r="H209" s="140"/>
      <c r="I209" s="140"/>
      <c r="J209" s="140"/>
    </row>
    <row r="210" spans="1:10" s="21" customFormat="1">
      <c r="A210" s="36"/>
      <c r="F210" s="140"/>
      <c r="G210" s="140"/>
      <c r="H210" s="140"/>
      <c r="I210" s="140"/>
      <c r="J210" s="140"/>
    </row>
    <row r="211" spans="1:10" s="21" customFormat="1">
      <c r="A211" s="36"/>
      <c r="F211" s="140"/>
      <c r="G211" s="140"/>
      <c r="H211" s="140"/>
      <c r="I211" s="140"/>
      <c r="J211" s="140"/>
    </row>
    <row r="212" spans="1:10" s="21" customFormat="1">
      <c r="A212" s="36"/>
      <c r="F212" s="140"/>
      <c r="G212" s="140"/>
      <c r="H212" s="140"/>
      <c r="I212" s="140"/>
      <c r="J212" s="140"/>
    </row>
    <row r="213" spans="1:10" s="21" customFormat="1">
      <c r="A213" s="36"/>
      <c r="F213" s="140"/>
      <c r="G213" s="140"/>
      <c r="H213" s="140"/>
      <c r="I213" s="140"/>
      <c r="J213" s="140"/>
    </row>
    <row r="214" spans="1:10" s="21" customFormat="1">
      <c r="A214" s="36"/>
      <c r="F214" s="140"/>
      <c r="G214" s="140"/>
      <c r="H214" s="140"/>
      <c r="I214" s="140"/>
      <c r="J214" s="140"/>
    </row>
    <row r="215" spans="1:10" s="21" customFormat="1">
      <c r="A215" s="36"/>
      <c r="F215" s="140"/>
      <c r="G215" s="140"/>
      <c r="H215" s="140"/>
      <c r="I215" s="140"/>
      <c r="J215" s="140"/>
    </row>
    <row r="216" spans="1:10" s="21" customFormat="1">
      <c r="A216" s="36"/>
      <c r="F216" s="140"/>
      <c r="G216" s="140"/>
      <c r="H216" s="140"/>
      <c r="I216" s="140"/>
      <c r="J216" s="140"/>
    </row>
    <row r="217" spans="1:10" s="21" customFormat="1">
      <c r="A217" s="36"/>
      <c r="F217" s="140"/>
      <c r="G217" s="140"/>
      <c r="H217" s="140"/>
      <c r="I217" s="140"/>
      <c r="J217" s="140"/>
    </row>
    <row r="218" spans="1:10" s="21" customFormat="1">
      <c r="A218" s="36"/>
      <c r="F218" s="140"/>
      <c r="G218" s="140"/>
      <c r="H218" s="140"/>
      <c r="I218" s="140"/>
      <c r="J218" s="140"/>
    </row>
    <row r="219" spans="1:10" s="21" customFormat="1">
      <c r="A219" s="36"/>
      <c r="F219" s="140"/>
      <c r="G219" s="140"/>
      <c r="H219" s="140"/>
      <c r="I219" s="140"/>
      <c r="J219" s="140"/>
    </row>
    <row r="220" spans="1:10" s="21" customFormat="1">
      <c r="A220" s="36"/>
      <c r="F220" s="140"/>
      <c r="G220" s="140"/>
      <c r="H220" s="140"/>
      <c r="I220" s="140"/>
      <c r="J220" s="140"/>
    </row>
    <row r="221" spans="1:10" s="21" customFormat="1">
      <c r="A221" s="36"/>
      <c r="F221" s="140"/>
      <c r="G221" s="140"/>
      <c r="H221" s="140"/>
      <c r="I221" s="140"/>
      <c r="J221" s="140"/>
    </row>
    <row r="222" spans="1:10" s="21" customFormat="1">
      <c r="A222" s="36"/>
      <c r="F222" s="140"/>
      <c r="G222" s="140"/>
      <c r="H222" s="140"/>
      <c r="I222" s="140"/>
      <c r="J222" s="140"/>
    </row>
  </sheetData>
  <mergeCells count="25">
    <mergeCell ref="G1:J1"/>
    <mergeCell ref="G2:J2"/>
    <mergeCell ref="G3:J3"/>
    <mergeCell ref="G4:J4"/>
    <mergeCell ref="G5:J5"/>
    <mergeCell ref="D13:D14"/>
    <mergeCell ref="A9:J9"/>
    <mergeCell ref="A8:J8"/>
    <mergeCell ref="A11:J11"/>
    <mergeCell ref="A7:J7"/>
    <mergeCell ref="C53:F53"/>
    <mergeCell ref="H53:J53"/>
    <mergeCell ref="A13:A14"/>
    <mergeCell ref="B13:B14"/>
    <mergeCell ref="F13:F14"/>
    <mergeCell ref="G13:J13"/>
    <mergeCell ref="C52:F52"/>
    <mergeCell ref="H52:J52"/>
    <mergeCell ref="A47:J47"/>
    <mergeCell ref="A16:J16"/>
    <mergeCell ref="C13:C14"/>
    <mergeCell ref="A40:J40"/>
    <mergeCell ref="A32:J32"/>
    <mergeCell ref="A49:J49"/>
    <mergeCell ref="E13:E14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48" orientation="portrait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99FF66"/>
  </sheetPr>
  <dimension ref="A2:J352"/>
  <sheetViews>
    <sheetView view="pageLayout" topLeftCell="A115" zoomScale="55" zoomScaleNormal="75" zoomScaleSheetLayoutView="70" zoomScalePageLayoutView="55" workbookViewId="0">
      <selection activeCell="A98" sqref="A98:J99"/>
    </sheetView>
  </sheetViews>
  <sheetFormatPr defaultRowHeight="18.75"/>
  <cols>
    <col min="1" max="1" width="69" style="140" customWidth="1"/>
    <col min="2" max="2" width="10.85546875" style="21" customWidth="1"/>
    <col min="3" max="5" width="16.28515625" style="21" customWidth="1"/>
    <col min="6" max="6" width="16.28515625" style="140" customWidth="1"/>
    <col min="7" max="10" width="11.5703125" style="140" bestFit="1" customWidth="1"/>
    <col min="11" max="16384" width="9.140625" style="140"/>
  </cols>
  <sheetData>
    <row r="2" spans="1:10">
      <c r="A2" s="218" t="s">
        <v>191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>
      <c r="A3" s="135"/>
      <c r="B3" s="141"/>
      <c r="C3" s="135"/>
      <c r="D3" s="135"/>
      <c r="E3" s="135"/>
      <c r="F3" s="135"/>
      <c r="G3" s="135"/>
      <c r="H3" s="135"/>
      <c r="I3" s="135"/>
      <c r="J3" s="160" t="s">
        <v>542</v>
      </c>
    </row>
    <row r="4" spans="1:10" ht="36" customHeight="1">
      <c r="A4" s="204" t="s">
        <v>188</v>
      </c>
      <c r="B4" s="205" t="s">
        <v>5</v>
      </c>
      <c r="C4" s="206" t="s">
        <v>412</v>
      </c>
      <c r="D4" s="206" t="s">
        <v>467</v>
      </c>
      <c r="E4" s="206" t="s">
        <v>538</v>
      </c>
      <c r="F4" s="206" t="s">
        <v>468</v>
      </c>
      <c r="G4" s="205" t="s">
        <v>266</v>
      </c>
      <c r="H4" s="205"/>
      <c r="I4" s="205"/>
      <c r="J4" s="205"/>
    </row>
    <row r="5" spans="1:10" ht="61.5" customHeight="1">
      <c r="A5" s="204"/>
      <c r="B5" s="205"/>
      <c r="C5" s="207" t="s">
        <v>412</v>
      </c>
      <c r="D5" s="207"/>
      <c r="E5" s="207" t="s">
        <v>411</v>
      </c>
      <c r="F5" s="207" t="s">
        <v>410</v>
      </c>
      <c r="G5" s="139" t="s">
        <v>146</v>
      </c>
      <c r="H5" s="139" t="s">
        <v>147</v>
      </c>
      <c r="I5" s="139" t="s">
        <v>148</v>
      </c>
      <c r="J5" s="139" t="s">
        <v>55</v>
      </c>
    </row>
    <row r="6" spans="1:10" ht="18" customHeight="1">
      <c r="A6" s="131">
        <v>1</v>
      </c>
      <c r="B6" s="132">
        <v>2</v>
      </c>
      <c r="C6" s="132">
        <v>3</v>
      </c>
      <c r="D6" s="132">
        <v>4</v>
      </c>
      <c r="E6" s="132">
        <v>5</v>
      </c>
      <c r="F6" s="132">
        <v>6</v>
      </c>
      <c r="G6" s="132">
        <v>7</v>
      </c>
      <c r="H6" s="132">
        <v>8</v>
      </c>
      <c r="I6" s="132">
        <v>9</v>
      </c>
      <c r="J6" s="132">
        <v>10</v>
      </c>
    </row>
    <row r="7" spans="1:10" s="5" customFormat="1" ht="20.100000000000001" customHeight="1">
      <c r="A7" s="219" t="s">
        <v>221</v>
      </c>
      <c r="B7" s="219"/>
      <c r="C7" s="219"/>
      <c r="D7" s="219"/>
      <c r="E7" s="219"/>
      <c r="F7" s="219"/>
      <c r="G7" s="219"/>
      <c r="H7" s="219"/>
      <c r="I7" s="219"/>
      <c r="J7" s="219"/>
    </row>
    <row r="8" spans="1:10" s="5" customFormat="1" ht="36.75" customHeight="1">
      <c r="A8" s="136" t="s">
        <v>222</v>
      </c>
      <c r="B8" s="134">
        <v>1000</v>
      </c>
      <c r="C8" s="310">
        <f>C14*1.2</f>
        <v>22820.399999999998</v>
      </c>
      <c r="D8" s="310">
        <f>D14*1.2</f>
        <v>27670.559999999998</v>
      </c>
      <c r="E8" s="311">
        <f>23060*1.2</f>
        <v>27672</v>
      </c>
      <c r="F8" s="312">
        <v>28502.799999999999</v>
      </c>
      <c r="G8" s="312">
        <f t="shared" ref="G8:J8" si="0">G9+G10+G11</f>
        <v>7125.72</v>
      </c>
      <c r="H8" s="312">
        <f t="shared" si="0"/>
        <v>7125.72</v>
      </c>
      <c r="I8" s="312">
        <f t="shared" si="0"/>
        <v>7125.72</v>
      </c>
      <c r="J8" s="312">
        <f t="shared" si="0"/>
        <v>7125.72</v>
      </c>
    </row>
    <row r="9" spans="1:10" s="5" customFormat="1" ht="20.100000000000001" customHeight="1">
      <c r="A9" s="62" t="s">
        <v>225</v>
      </c>
      <c r="B9" s="132">
        <v>1010</v>
      </c>
      <c r="C9" s="310">
        <f>C8-C11-C10</f>
        <v>21049.199999999997</v>
      </c>
      <c r="D9" s="310">
        <v>24877.7</v>
      </c>
      <c r="E9" s="313">
        <f>E8-E10-E11</f>
        <v>25049.7</v>
      </c>
      <c r="F9" s="312">
        <v>24942.799999999999</v>
      </c>
      <c r="G9" s="310">
        <f>(G14*1.2)-G10-G11</f>
        <v>6235.72</v>
      </c>
      <c r="H9" s="310">
        <f t="shared" ref="H9:J9" si="1">(H14*1.2)-H10-H11</f>
        <v>6235.72</v>
      </c>
      <c r="I9" s="310">
        <f t="shared" si="1"/>
        <v>6235.72</v>
      </c>
      <c r="J9" s="310">
        <f t="shared" si="1"/>
        <v>6235.72</v>
      </c>
    </row>
    <row r="10" spans="1:10" s="5" customFormat="1" ht="20.100000000000001" customHeight="1">
      <c r="A10" s="62" t="s">
        <v>226</v>
      </c>
      <c r="B10" s="132">
        <v>1011</v>
      </c>
      <c r="C10" s="314">
        <v>1521.7</v>
      </c>
      <c r="D10" s="314">
        <v>1923.3</v>
      </c>
      <c r="E10" s="311">
        <v>2532.5</v>
      </c>
      <c r="F10" s="312">
        <f>SUM(G10:J10)</f>
        <v>3360</v>
      </c>
      <c r="G10" s="312">
        <v>840</v>
      </c>
      <c r="H10" s="312">
        <v>840</v>
      </c>
      <c r="I10" s="312">
        <v>840</v>
      </c>
      <c r="J10" s="312">
        <v>840</v>
      </c>
    </row>
    <row r="11" spans="1:10" s="5" customFormat="1" ht="20.100000000000001" customHeight="1">
      <c r="A11" s="62" t="s">
        <v>227</v>
      </c>
      <c r="B11" s="132">
        <v>1012</v>
      </c>
      <c r="C11" s="314">
        <v>249.5</v>
      </c>
      <c r="D11" s="314">
        <v>869.6</v>
      </c>
      <c r="E11" s="313">
        <v>89.8</v>
      </c>
      <c r="F11" s="312">
        <f>SUM(G11:J11)</f>
        <v>200</v>
      </c>
      <c r="G11" s="310">
        <f>G18</f>
        <v>50</v>
      </c>
      <c r="H11" s="310">
        <f t="shared" ref="H11:J11" si="2">H18</f>
        <v>50</v>
      </c>
      <c r="I11" s="310">
        <f t="shared" si="2"/>
        <v>50</v>
      </c>
      <c r="J11" s="310">
        <f t="shared" si="2"/>
        <v>50</v>
      </c>
    </row>
    <row r="12" spans="1:10" s="5" customFormat="1">
      <c r="A12" s="62" t="s">
        <v>223</v>
      </c>
      <c r="B12" s="132">
        <v>1020</v>
      </c>
      <c r="C12" s="310">
        <f>C8/6</f>
        <v>3803.3999999999996</v>
      </c>
      <c r="D12" s="310">
        <f>D8/6</f>
        <v>4611.7599999999993</v>
      </c>
      <c r="E12" s="313">
        <f>E8/6</f>
        <v>4612</v>
      </c>
      <c r="F12" s="313">
        <v>4750.3999999999996</v>
      </c>
      <c r="G12" s="312">
        <f>G8/6</f>
        <v>1187.6200000000001</v>
      </c>
      <c r="H12" s="312">
        <f t="shared" ref="H12:J12" si="3">H8/6</f>
        <v>1187.6200000000001</v>
      </c>
      <c r="I12" s="312">
        <f t="shared" si="3"/>
        <v>1187.6200000000001</v>
      </c>
      <c r="J12" s="312">
        <f t="shared" si="3"/>
        <v>1187.6200000000001</v>
      </c>
    </row>
    <row r="13" spans="1:10" s="5" customFormat="1" ht="20.100000000000001" customHeight="1">
      <c r="A13" s="62" t="s">
        <v>224</v>
      </c>
      <c r="B13" s="132">
        <v>1030</v>
      </c>
      <c r="C13" s="312">
        <v>0</v>
      </c>
      <c r="D13" s="312">
        <v>0</v>
      </c>
      <c r="E13" s="312">
        <v>0</v>
      </c>
      <c r="F13" s="312">
        <v>0</v>
      </c>
      <c r="G13" s="312">
        <v>0</v>
      </c>
      <c r="H13" s="312">
        <v>0</v>
      </c>
      <c r="I13" s="312">
        <v>0</v>
      </c>
      <c r="J13" s="312">
        <v>0</v>
      </c>
    </row>
    <row r="14" spans="1:10" s="5" customFormat="1" ht="42" customHeight="1">
      <c r="A14" s="136" t="s">
        <v>540</v>
      </c>
      <c r="B14" s="8">
        <v>1040</v>
      </c>
      <c r="C14" s="310">
        <v>19017</v>
      </c>
      <c r="D14" s="310">
        <v>23058.799999999999</v>
      </c>
      <c r="E14" s="313">
        <f>E8-E12-E13</f>
        <v>23060</v>
      </c>
      <c r="F14" s="310">
        <f t="shared" ref="F14" si="4">F8-F12-F13</f>
        <v>23752.400000000001</v>
      </c>
      <c r="G14" s="310">
        <v>5938.1</v>
      </c>
      <c r="H14" s="310">
        <v>5938.1</v>
      </c>
      <c r="I14" s="310">
        <v>5938.1</v>
      </c>
      <c r="J14" s="310">
        <v>5938.1</v>
      </c>
    </row>
    <row r="15" spans="1:10" s="5" customFormat="1" ht="19.5">
      <c r="A15" s="128" t="s">
        <v>473</v>
      </c>
      <c r="B15" s="8"/>
      <c r="C15" s="310">
        <v>18128.900000000001</v>
      </c>
      <c r="D15" s="310">
        <v>21310.2</v>
      </c>
      <c r="E15" s="313">
        <f>E14-E16-E17-E18</f>
        <v>22253</v>
      </c>
      <c r="F15" s="310">
        <v>22793.200000000001</v>
      </c>
      <c r="G15" s="310">
        <f>((28900*48.4/1.2*3)+(5900*48.4/1.2*3)+(3660*48.4/1.2*3)+(2333*48.4/1.2*3)+(6300*48.4/1.2*3))/1000</f>
        <v>5698.2529999999997</v>
      </c>
      <c r="H15" s="310">
        <f>((28900*48.4/1.2*3)+(5900*48.4/1.2*3)+(3660*48.4/1.2*3)+(2333*48.4/1.2*3)+(6300*48.4/1.2*3))/1000</f>
        <v>5698.2529999999997</v>
      </c>
      <c r="I15" s="310">
        <f>((28900*48.4/1.2*3)+(5900*48.4/1.2*3)+(3660*48.4/1.2*3)+(2333*48.4/1.2*3)+(6300*48.4/1.2*3))/1000</f>
        <v>5698.2529999999997</v>
      </c>
      <c r="J15" s="310">
        <f>((28900*48.4/1.2*3)+(5900*48.4/1.2*3)+(3660*48.4/1.2*3)+(2333*48.4/1.2*3)+(6300*48.4/1.2*3))/1000</f>
        <v>5698.2529999999997</v>
      </c>
    </row>
    <row r="16" spans="1:10" s="5" customFormat="1" ht="19.5">
      <c r="A16" s="128" t="s">
        <v>474</v>
      </c>
      <c r="B16" s="8"/>
      <c r="C16" s="310">
        <v>390.2</v>
      </c>
      <c r="D16" s="310">
        <v>633.79999999999995</v>
      </c>
      <c r="E16" s="313">
        <v>490</v>
      </c>
      <c r="F16" s="310">
        <f>SUM(G16:J16)</f>
        <v>499.2</v>
      </c>
      <c r="G16" s="310">
        <v>124.8</v>
      </c>
      <c r="H16" s="310">
        <v>124.8</v>
      </c>
      <c r="I16" s="310">
        <v>124.8</v>
      </c>
      <c r="J16" s="310">
        <v>124.8</v>
      </c>
    </row>
    <row r="17" spans="1:10" s="5" customFormat="1" ht="19.5">
      <c r="A17" s="128" t="s">
        <v>475</v>
      </c>
      <c r="B17" s="8"/>
      <c r="C17" s="310">
        <v>248.4</v>
      </c>
      <c r="D17" s="310">
        <v>245.2</v>
      </c>
      <c r="E17" s="313">
        <v>227.2</v>
      </c>
      <c r="F17" s="310">
        <f>SUM(G17:J17)</f>
        <v>260</v>
      </c>
      <c r="G17" s="310">
        <v>65</v>
      </c>
      <c r="H17" s="310">
        <v>65</v>
      </c>
      <c r="I17" s="310">
        <v>65</v>
      </c>
      <c r="J17" s="310">
        <v>65</v>
      </c>
    </row>
    <row r="18" spans="1:10" s="5" customFormat="1" ht="19.5">
      <c r="A18" s="128" t="s">
        <v>476</v>
      </c>
      <c r="B18" s="8"/>
      <c r="C18" s="310">
        <v>249.5</v>
      </c>
      <c r="D18" s="310">
        <v>869.6</v>
      </c>
      <c r="E18" s="313">
        <v>89.8</v>
      </c>
      <c r="F18" s="310">
        <f>SUM(G18:J18)</f>
        <v>200</v>
      </c>
      <c r="G18" s="310">
        <v>50</v>
      </c>
      <c r="H18" s="310">
        <v>50</v>
      </c>
      <c r="I18" s="310">
        <v>50</v>
      </c>
      <c r="J18" s="310">
        <v>50</v>
      </c>
    </row>
    <row r="19" spans="1:10" ht="37.5" customHeight="1">
      <c r="A19" s="136" t="s">
        <v>541</v>
      </c>
      <c r="B19" s="8">
        <v>1050</v>
      </c>
      <c r="C19" s="315">
        <v>16982</v>
      </c>
      <c r="D19" s="315">
        <v>20606.599999999999</v>
      </c>
      <c r="E19" s="316">
        <v>20540</v>
      </c>
      <c r="F19" s="315">
        <v>21277.200000000001</v>
      </c>
      <c r="G19" s="315">
        <v>5319.3</v>
      </c>
      <c r="H19" s="315">
        <v>5319.3</v>
      </c>
      <c r="I19" s="315">
        <v>5319.3</v>
      </c>
      <c r="J19" s="315">
        <v>5319.3</v>
      </c>
    </row>
    <row r="20" spans="1:10" s="144" customFormat="1" ht="19.5">
      <c r="A20" s="128" t="s">
        <v>473</v>
      </c>
      <c r="B20" s="8"/>
      <c r="C20" s="315">
        <f>C19-C21-C22-C23</f>
        <v>15555.099999999999</v>
      </c>
      <c r="D20" s="315">
        <v>18796.400000000001</v>
      </c>
      <c r="E20" s="316">
        <f>E19-E21-E22-E23</f>
        <v>18940.900000000001</v>
      </c>
      <c r="F20" s="315">
        <f>F19-F21-F22-F23</f>
        <v>19865.2</v>
      </c>
      <c r="G20" s="315">
        <f>$F$20/4</f>
        <v>4966.3</v>
      </c>
      <c r="H20" s="315">
        <f t="shared" ref="H20:J20" si="5">$F$20/4</f>
        <v>4966.3</v>
      </c>
      <c r="I20" s="315">
        <f t="shared" si="5"/>
        <v>4966.3</v>
      </c>
      <c r="J20" s="315">
        <f t="shared" si="5"/>
        <v>4966.3</v>
      </c>
    </row>
    <row r="21" spans="1:10" s="144" customFormat="1" ht="19.5">
      <c r="A21" s="128" t="s">
        <v>474</v>
      </c>
      <c r="B21" s="8"/>
      <c r="C21" s="315">
        <v>540.4</v>
      </c>
      <c r="D21" s="315">
        <v>618.29999999999995</v>
      </c>
      <c r="E21" s="316">
        <v>722.4</v>
      </c>
      <c r="F21" s="315">
        <v>540</v>
      </c>
      <c r="G21" s="315">
        <v>135</v>
      </c>
      <c r="H21" s="315">
        <v>135</v>
      </c>
      <c r="I21" s="315">
        <v>135</v>
      </c>
      <c r="J21" s="315">
        <v>135</v>
      </c>
    </row>
    <row r="22" spans="1:10" s="144" customFormat="1" ht="19.5">
      <c r="A22" s="128" t="s">
        <v>475</v>
      </c>
      <c r="B22" s="8"/>
      <c r="C22" s="315">
        <v>435.2</v>
      </c>
      <c r="D22" s="315">
        <v>277.39999999999998</v>
      </c>
      <c r="E22" s="316">
        <v>374.6</v>
      </c>
      <c r="F22" s="315">
        <v>370</v>
      </c>
      <c r="G22" s="315">
        <f>$F$22/4</f>
        <v>92.5</v>
      </c>
      <c r="H22" s="315">
        <f t="shared" ref="H22:J22" si="6">$F$22/4</f>
        <v>92.5</v>
      </c>
      <c r="I22" s="315">
        <f t="shared" si="6"/>
        <v>92.5</v>
      </c>
      <c r="J22" s="315">
        <f t="shared" si="6"/>
        <v>92.5</v>
      </c>
    </row>
    <row r="23" spans="1:10" s="144" customFormat="1" ht="19.5">
      <c r="A23" s="128" t="s">
        <v>476</v>
      </c>
      <c r="B23" s="8"/>
      <c r="C23" s="315">
        <v>451.3</v>
      </c>
      <c r="D23" s="315">
        <v>914.5</v>
      </c>
      <c r="E23" s="316">
        <v>502.1</v>
      </c>
      <c r="F23" s="315">
        <v>502</v>
      </c>
      <c r="G23" s="315">
        <f>$F$23/4</f>
        <v>125.5</v>
      </c>
      <c r="H23" s="315">
        <f t="shared" ref="H23:J23" si="7">$F$23/4</f>
        <v>125.5</v>
      </c>
      <c r="I23" s="315">
        <f t="shared" si="7"/>
        <v>125.5</v>
      </c>
      <c r="J23" s="315">
        <f t="shared" si="7"/>
        <v>125.5</v>
      </c>
    </row>
    <row r="24" spans="1:10" s="2" customFormat="1" ht="20.100000000000001" customHeight="1">
      <c r="A24" s="6" t="s">
        <v>199</v>
      </c>
      <c r="B24" s="7">
        <v>1051</v>
      </c>
      <c r="C24" s="317">
        <v>241.4</v>
      </c>
      <c r="D24" s="317">
        <v>364</v>
      </c>
      <c r="E24" s="309">
        <v>450</v>
      </c>
      <c r="F24" s="317">
        <f>SUM(G24:J24)</f>
        <v>476</v>
      </c>
      <c r="G24" s="317">
        <v>119</v>
      </c>
      <c r="H24" s="317">
        <v>119</v>
      </c>
      <c r="I24" s="317">
        <v>119</v>
      </c>
      <c r="J24" s="317">
        <v>119</v>
      </c>
    </row>
    <row r="25" spans="1:10" s="2" customFormat="1" ht="20.100000000000001" customHeight="1">
      <c r="A25" s="6" t="s">
        <v>48</v>
      </c>
      <c r="B25" s="7">
        <v>1052</v>
      </c>
      <c r="C25" s="317">
        <v>1297.4000000000001</v>
      </c>
      <c r="D25" s="317">
        <v>1740</v>
      </c>
      <c r="E25" s="309">
        <v>1645.6</v>
      </c>
      <c r="F25" s="317">
        <f t="shared" ref="F25:F28" si="8">SUM(G25:J25)</f>
        <v>1680</v>
      </c>
      <c r="G25" s="317">
        <v>420</v>
      </c>
      <c r="H25" s="317">
        <v>420</v>
      </c>
      <c r="I25" s="317">
        <v>420</v>
      </c>
      <c r="J25" s="317">
        <v>420</v>
      </c>
    </row>
    <row r="26" spans="1:10" s="2" customFormat="1" ht="20.100000000000001" customHeight="1">
      <c r="A26" s="6" t="s">
        <v>47</v>
      </c>
      <c r="B26" s="7">
        <v>1053</v>
      </c>
      <c r="C26" s="317">
        <v>69.2</v>
      </c>
      <c r="D26" s="317">
        <v>65.3</v>
      </c>
      <c r="E26" s="309">
        <v>78.900000000000006</v>
      </c>
      <c r="F26" s="317">
        <f t="shared" si="8"/>
        <v>92</v>
      </c>
      <c r="G26" s="317">
        <v>23</v>
      </c>
      <c r="H26" s="317">
        <v>23</v>
      </c>
      <c r="I26" s="317">
        <v>23</v>
      </c>
      <c r="J26" s="317">
        <v>23</v>
      </c>
    </row>
    <row r="27" spans="1:10" s="2" customFormat="1" ht="20.100000000000001" customHeight="1">
      <c r="A27" s="6" t="s">
        <v>22</v>
      </c>
      <c r="B27" s="7">
        <v>1054</v>
      </c>
      <c r="C27" s="317">
        <v>1474.5</v>
      </c>
      <c r="D27" s="317">
        <v>1460</v>
      </c>
      <c r="E27" s="309">
        <v>1376.2</v>
      </c>
      <c r="F27" s="317">
        <v>1427.6</v>
      </c>
      <c r="G27" s="317">
        <f>1060/3*1.01</f>
        <v>356.86666666666667</v>
      </c>
      <c r="H27" s="317">
        <f t="shared" ref="H27:J27" si="9">1060/3*1.01</f>
        <v>356.86666666666667</v>
      </c>
      <c r="I27" s="317">
        <f t="shared" si="9"/>
        <v>356.86666666666667</v>
      </c>
      <c r="J27" s="317">
        <f t="shared" si="9"/>
        <v>356.86666666666667</v>
      </c>
    </row>
    <row r="28" spans="1:10" s="2" customFormat="1" ht="20.100000000000001" customHeight="1">
      <c r="A28" s="6" t="s">
        <v>23</v>
      </c>
      <c r="B28" s="7">
        <v>1055</v>
      </c>
      <c r="C28" s="317">
        <v>493.2</v>
      </c>
      <c r="D28" s="317">
        <v>550</v>
      </c>
      <c r="E28" s="309">
        <v>501.6</v>
      </c>
      <c r="F28" s="317">
        <f t="shared" si="8"/>
        <v>537.6</v>
      </c>
      <c r="G28" s="317">
        <v>134.4</v>
      </c>
      <c r="H28" s="317">
        <v>134.4</v>
      </c>
      <c r="I28" s="317">
        <v>134.4</v>
      </c>
      <c r="J28" s="317">
        <v>134.4</v>
      </c>
    </row>
    <row r="29" spans="1:10" s="2" customFormat="1" ht="57" customHeight="1">
      <c r="A29" s="6" t="s">
        <v>183</v>
      </c>
      <c r="B29" s="7">
        <v>1056</v>
      </c>
      <c r="C29" s="317">
        <v>0</v>
      </c>
      <c r="D29" s="317">
        <v>0</v>
      </c>
      <c r="E29" s="317">
        <v>0</v>
      </c>
      <c r="F29" s="317">
        <v>0</v>
      </c>
      <c r="G29" s="317">
        <v>0</v>
      </c>
      <c r="H29" s="317">
        <v>0</v>
      </c>
      <c r="I29" s="317">
        <v>0</v>
      </c>
      <c r="J29" s="317">
        <v>0</v>
      </c>
    </row>
    <row r="30" spans="1:10" s="2" customFormat="1" ht="20.100000000000001" customHeight="1">
      <c r="A30" s="6" t="s">
        <v>46</v>
      </c>
      <c r="B30" s="7">
        <v>1057</v>
      </c>
      <c r="C30" s="317">
        <v>661.8</v>
      </c>
      <c r="D30" s="317">
        <v>610</v>
      </c>
      <c r="E30" s="309">
        <v>390</v>
      </c>
      <c r="F30" s="317">
        <f>SUM(G30:J30)</f>
        <v>400</v>
      </c>
      <c r="G30" s="317">
        <v>100</v>
      </c>
      <c r="H30" s="317">
        <v>100</v>
      </c>
      <c r="I30" s="317">
        <v>100</v>
      </c>
      <c r="J30" s="317">
        <v>100</v>
      </c>
    </row>
    <row r="31" spans="1:10" s="2" customFormat="1" ht="20.100000000000001" customHeight="1">
      <c r="A31" s="6" t="s">
        <v>100</v>
      </c>
      <c r="B31" s="7">
        <v>1058</v>
      </c>
      <c r="C31" s="317">
        <f>SUM(C32:C43)</f>
        <v>12744.499999999996</v>
      </c>
      <c r="D31" s="317">
        <f>SUM(D32:D43)</f>
        <v>15817.3</v>
      </c>
      <c r="E31" s="317">
        <f>SUM(E32:E43)</f>
        <v>16109.699999999999</v>
      </c>
      <c r="F31" s="317">
        <f>SUM(F32:F43)</f>
        <v>16664</v>
      </c>
      <c r="G31" s="317">
        <f t="shared" ref="G31:J31" si="10">SUM(G32:G43)</f>
        <v>4166.0333333333328</v>
      </c>
      <c r="H31" s="317">
        <f t="shared" si="10"/>
        <v>4166.0333333333328</v>
      </c>
      <c r="I31" s="317">
        <f t="shared" si="10"/>
        <v>4166.0333333333328</v>
      </c>
      <c r="J31" s="317">
        <f t="shared" si="10"/>
        <v>4166.0333333333328</v>
      </c>
    </row>
    <row r="32" spans="1:10" s="2" customFormat="1" ht="20.100000000000001" customHeight="1">
      <c r="A32" s="6" t="s">
        <v>413</v>
      </c>
      <c r="B32" s="7" t="s">
        <v>416</v>
      </c>
      <c r="C32" s="317">
        <v>1588.7</v>
      </c>
      <c r="D32" s="317">
        <v>1455</v>
      </c>
      <c r="E32" s="309">
        <v>1595.1</v>
      </c>
      <c r="F32" s="317">
        <f t="shared" ref="F32:F42" si="11">SUM(G32:J32)</f>
        <v>1600</v>
      </c>
      <c r="G32" s="317">
        <v>400</v>
      </c>
      <c r="H32" s="317">
        <v>400</v>
      </c>
      <c r="I32" s="317">
        <v>400</v>
      </c>
      <c r="J32" s="317">
        <v>400</v>
      </c>
    </row>
    <row r="33" spans="1:10" s="2" customFormat="1" ht="20.100000000000001" customHeight="1">
      <c r="A33" s="6" t="s">
        <v>414</v>
      </c>
      <c r="B33" s="7" t="s">
        <v>417</v>
      </c>
      <c r="C33" s="317">
        <v>290.7</v>
      </c>
      <c r="D33" s="317">
        <v>271</v>
      </c>
      <c r="E33" s="309">
        <v>177.1</v>
      </c>
      <c r="F33" s="317">
        <f t="shared" si="11"/>
        <v>324</v>
      </c>
      <c r="G33" s="317">
        <v>81</v>
      </c>
      <c r="H33" s="317">
        <v>81</v>
      </c>
      <c r="I33" s="317">
        <v>81</v>
      </c>
      <c r="J33" s="317">
        <v>81</v>
      </c>
    </row>
    <row r="34" spans="1:10" s="2" customFormat="1" ht="20.100000000000001" customHeight="1">
      <c r="A34" s="6" t="s">
        <v>415</v>
      </c>
      <c r="B34" s="7" t="s">
        <v>418</v>
      </c>
      <c r="C34" s="317">
        <v>10425.299999999999</v>
      </c>
      <c r="D34" s="317">
        <v>13798</v>
      </c>
      <c r="E34" s="309">
        <v>13500</v>
      </c>
      <c r="F34" s="317">
        <v>14080</v>
      </c>
      <c r="G34" s="317">
        <f>$F$34/4</f>
        <v>3520</v>
      </c>
      <c r="H34" s="317">
        <f t="shared" ref="H34:J34" si="12">$F$34/4</f>
        <v>3520</v>
      </c>
      <c r="I34" s="317">
        <f t="shared" si="12"/>
        <v>3520</v>
      </c>
      <c r="J34" s="317">
        <f t="shared" si="12"/>
        <v>3520</v>
      </c>
    </row>
    <row r="35" spans="1:10" s="2" customFormat="1" ht="20.100000000000001" customHeight="1">
      <c r="A35" s="6" t="s">
        <v>419</v>
      </c>
      <c r="B35" s="7" t="s">
        <v>420</v>
      </c>
      <c r="C35" s="317">
        <v>40.5</v>
      </c>
      <c r="D35" s="317">
        <v>36.4</v>
      </c>
      <c r="E35" s="309">
        <v>36.4</v>
      </c>
      <c r="F35" s="317">
        <f t="shared" si="11"/>
        <v>40</v>
      </c>
      <c r="G35" s="317">
        <v>10</v>
      </c>
      <c r="H35" s="317">
        <v>10</v>
      </c>
      <c r="I35" s="317">
        <v>10</v>
      </c>
      <c r="J35" s="317">
        <v>10</v>
      </c>
    </row>
    <row r="36" spans="1:10" s="2" customFormat="1" ht="20.100000000000001" customHeight="1">
      <c r="A36" s="6" t="s">
        <v>421</v>
      </c>
      <c r="B36" s="7" t="s">
        <v>422</v>
      </c>
      <c r="C36" s="317">
        <v>39.200000000000003</v>
      </c>
      <c r="D36" s="317">
        <v>0</v>
      </c>
      <c r="E36" s="309">
        <v>63.3</v>
      </c>
      <c r="F36" s="317">
        <v>63.2</v>
      </c>
      <c r="G36" s="317">
        <f>47.5/3</f>
        <v>15.833333333333334</v>
      </c>
      <c r="H36" s="317">
        <f t="shared" ref="H36:J36" si="13">47.5/3</f>
        <v>15.833333333333334</v>
      </c>
      <c r="I36" s="317">
        <f t="shared" si="13"/>
        <v>15.833333333333334</v>
      </c>
      <c r="J36" s="317">
        <f t="shared" si="13"/>
        <v>15.833333333333334</v>
      </c>
    </row>
    <row r="37" spans="1:10" s="2" customFormat="1" ht="20.100000000000001" customHeight="1">
      <c r="A37" s="6" t="s">
        <v>423</v>
      </c>
      <c r="B37" s="7" t="s">
        <v>424</v>
      </c>
      <c r="C37" s="317">
        <v>70.8</v>
      </c>
      <c r="D37" s="317">
        <v>70.400000000000006</v>
      </c>
      <c r="E37" s="309">
        <v>73</v>
      </c>
      <c r="F37" s="317">
        <f t="shared" si="11"/>
        <v>82.800000000000011</v>
      </c>
      <c r="G37" s="317">
        <f>6.9*3</f>
        <v>20.700000000000003</v>
      </c>
      <c r="H37" s="317">
        <f t="shared" ref="H37:J37" si="14">6.9*3</f>
        <v>20.700000000000003</v>
      </c>
      <c r="I37" s="317">
        <f t="shared" si="14"/>
        <v>20.700000000000003</v>
      </c>
      <c r="J37" s="317">
        <f t="shared" si="14"/>
        <v>20.700000000000003</v>
      </c>
    </row>
    <row r="38" spans="1:10" s="2" customFormat="1" ht="20.100000000000001" customHeight="1">
      <c r="A38" s="6" t="s">
        <v>425</v>
      </c>
      <c r="B38" s="7" t="s">
        <v>426</v>
      </c>
      <c r="C38" s="317">
        <v>161.6</v>
      </c>
      <c r="D38" s="317">
        <v>167</v>
      </c>
      <c r="E38" s="309">
        <v>181</v>
      </c>
      <c r="F38" s="317">
        <f t="shared" si="11"/>
        <v>164</v>
      </c>
      <c r="G38" s="317">
        <v>41</v>
      </c>
      <c r="H38" s="317">
        <v>41</v>
      </c>
      <c r="I38" s="317">
        <v>41</v>
      </c>
      <c r="J38" s="317">
        <v>41</v>
      </c>
    </row>
    <row r="39" spans="1:10" s="2" customFormat="1" ht="20.100000000000001" customHeight="1">
      <c r="A39" s="6" t="s">
        <v>427</v>
      </c>
      <c r="B39" s="7" t="s">
        <v>428</v>
      </c>
      <c r="C39" s="317">
        <v>9.6</v>
      </c>
      <c r="D39" s="317">
        <v>0</v>
      </c>
      <c r="E39" s="309">
        <v>25</v>
      </c>
      <c r="F39" s="317">
        <f t="shared" si="11"/>
        <v>40</v>
      </c>
      <c r="G39" s="317">
        <v>10</v>
      </c>
      <c r="H39" s="317">
        <v>10</v>
      </c>
      <c r="I39" s="317">
        <v>10</v>
      </c>
      <c r="J39" s="317">
        <v>10</v>
      </c>
    </row>
    <row r="40" spans="1:10">
      <c r="A40" s="116" t="s">
        <v>480</v>
      </c>
      <c r="B40" s="131" t="s">
        <v>429</v>
      </c>
      <c r="C40" s="318">
        <v>51.8</v>
      </c>
      <c r="D40" s="317">
        <v>0</v>
      </c>
      <c r="E40" s="309">
        <v>60</v>
      </c>
      <c r="F40" s="317">
        <f t="shared" si="11"/>
        <v>80</v>
      </c>
      <c r="G40" s="319">
        <v>20</v>
      </c>
      <c r="H40" s="319">
        <v>20</v>
      </c>
      <c r="I40" s="319">
        <v>20</v>
      </c>
      <c r="J40" s="319">
        <v>20</v>
      </c>
    </row>
    <row r="41" spans="1:10">
      <c r="A41" s="116" t="s">
        <v>477</v>
      </c>
      <c r="B41" s="131" t="s">
        <v>431</v>
      </c>
      <c r="C41" s="318">
        <v>0</v>
      </c>
      <c r="D41" s="317">
        <v>0</v>
      </c>
      <c r="E41" s="309">
        <v>150.4</v>
      </c>
      <c r="F41" s="317">
        <f t="shared" si="11"/>
        <v>158</v>
      </c>
      <c r="G41" s="320">
        <v>39.5</v>
      </c>
      <c r="H41" s="320">
        <v>39.5</v>
      </c>
      <c r="I41" s="320">
        <v>39.5</v>
      </c>
      <c r="J41" s="320">
        <v>39.5</v>
      </c>
    </row>
    <row r="42" spans="1:10">
      <c r="A42" s="116" t="s">
        <v>479</v>
      </c>
      <c r="B42" s="131" t="s">
        <v>478</v>
      </c>
      <c r="C42" s="318">
        <v>0</v>
      </c>
      <c r="D42" s="317">
        <v>0</v>
      </c>
      <c r="E42" s="309">
        <v>12</v>
      </c>
      <c r="F42" s="317">
        <f t="shared" si="11"/>
        <v>12</v>
      </c>
      <c r="G42" s="319">
        <v>3</v>
      </c>
      <c r="H42" s="319">
        <v>3</v>
      </c>
      <c r="I42" s="319">
        <v>3</v>
      </c>
      <c r="J42" s="319">
        <v>3</v>
      </c>
    </row>
    <row r="43" spans="1:10" ht="80.25" customHeight="1">
      <c r="A43" s="6" t="s">
        <v>486</v>
      </c>
      <c r="B43" s="131" t="s">
        <v>548</v>
      </c>
      <c r="C43" s="318">
        <f>C19-C24-C25-C26-C27-C28-C29-C30-C32-C33-C34-C35-C36-C37-C38-C39-C40</f>
        <v>66.299999999997468</v>
      </c>
      <c r="D43" s="318">
        <f>D19-D24-D25-D26-D27-D28-D29-D30-D32-D33-D34-D35-D36-D37-D38-D39-D40</f>
        <v>19.499999999999289</v>
      </c>
      <c r="E43" s="317">
        <f>E19-E24-E25-E26-E27-E28-E29-E30-E32-E33-E34-E35-E36-E37-E38-E39-E40-E41</f>
        <v>236.40000000000006</v>
      </c>
      <c r="F43" s="317">
        <v>20</v>
      </c>
      <c r="G43" s="319">
        <f>$F$43/4</f>
        <v>5</v>
      </c>
      <c r="H43" s="319">
        <f t="shared" ref="H43:J43" si="15">$F$43/4</f>
        <v>5</v>
      </c>
      <c r="I43" s="319">
        <f t="shared" si="15"/>
        <v>5</v>
      </c>
      <c r="J43" s="319">
        <f t="shared" si="15"/>
        <v>5</v>
      </c>
    </row>
    <row r="44" spans="1:10" s="5" customFormat="1" ht="33.75" customHeight="1">
      <c r="A44" s="136" t="s">
        <v>241</v>
      </c>
      <c r="B44" s="8">
        <v>1060</v>
      </c>
      <c r="C44" s="310">
        <f t="shared" ref="C44:J44" si="16">C14-C19</f>
        <v>2035</v>
      </c>
      <c r="D44" s="310">
        <f t="shared" si="16"/>
        <v>2452.2000000000007</v>
      </c>
      <c r="E44" s="313">
        <f t="shared" si="16"/>
        <v>2520</v>
      </c>
      <c r="F44" s="310">
        <f t="shared" si="16"/>
        <v>2475.2000000000007</v>
      </c>
      <c r="G44" s="310">
        <f t="shared" si="16"/>
        <v>618.80000000000018</v>
      </c>
      <c r="H44" s="310">
        <f t="shared" si="16"/>
        <v>618.80000000000018</v>
      </c>
      <c r="I44" s="310">
        <f t="shared" si="16"/>
        <v>618.80000000000018</v>
      </c>
      <c r="J44" s="310">
        <f t="shared" si="16"/>
        <v>618.80000000000018</v>
      </c>
    </row>
    <row r="45" spans="1:10" ht="20.100000000000001" customHeight="1">
      <c r="A45" s="136" t="s">
        <v>167</v>
      </c>
      <c r="B45" s="8">
        <v>1070</v>
      </c>
      <c r="C45" s="315">
        <f>630/1.2</f>
        <v>525</v>
      </c>
      <c r="D45" s="315">
        <f>507.2</f>
        <v>507.2</v>
      </c>
      <c r="E45" s="316">
        <f>E46</f>
        <v>579.79999999999995</v>
      </c>
      <c r="F45" s="315">
        <f>SUM(F46)</f>
        <v>540</v>
      </c>
      <c r="G45" s="315">
        <f>SUM(G46)</f>
        <v>135</v>
      </c>
      <c r="H45" s="315">
        <f t="shared" ref="H45:J45" si="17">SUM(H46)</f>
        <v>135</v>
      </c>
      <c r="I45" s="315">
        <f t="shared" si="17"/>
        <v>135</v>
      </c>
      <c r="J45" s="315">
        <f t="shared" si="17"/>
        <v>135</v>
      </c>
    </row>
    <row r="46" spans="1:10" ht="37.5">
      <c r="A46" s="6" t="s">
        <v>471</v>
      </c>
      <c r="B46" s="7">
        <v>1071</v>
      </c>
      <c r="C46" s="321">
        <f>472.4/1.2+121.8</f>
        <v>515.4666666666667</v>
      </c>
      <c r="D46" s="321">
        <v>507.2</v>
      </c>
      <c r="E46" s="322">
        <v>579.79999999999995</v>
      </c>
      <c r="F46" s="321">
        <v>540</v>
      </c>
      <c r="G46" s="321">
        <v>135</v>
      </c>
      <c r="H46" s="321">
        <v>135</v>
      </c>
      <c r="I46" s="321">
        <v>135</v>
      </c>
      <c r="J46" s="321">
        <v>135</v>
      </c>
    </row>
    <row r="47" spans="1:10" ht="20.100000000000001" customHeight="1">
      <c r="A47" s="136" t="s">
        <v>174</v>
      </c>
      <c r="B47" s="8">
        <v>1080</v>
      </c>
      <c r="C47" s="310">
        <v>2084</v>
      </c>
      <c r="D47" s="310">
        <v>2150</v>
      </c>
      <c r="E47" s="313">
        <v>2050</v>
      </c>
      <c r="F47" s="310">
        <f>SUM(F48:F69)</f>
        <v>2113.2000000000003</v>
      </c>
      <c r="G47" s="310">
        <f t="shared" ref="G47:J47" si="18">SUM(G48:G69)</f>
        <v>528.30000000000007</v>
      </c>
      <c r="H47" s="310">
        <f t="shared" si="18"/>
        <v>528.30000000000007</v>
      </c>
      <c r="I47" s="310">
        <f t="shared" si="18"/>
        <v>528.30000000000007</v>
      </c>
      <c r="J47" s="310">
        <f t="shared" si="18"/>
        <v>528.30000000000007</v>
      </c>
    </row>
    <row r="48" spans="1:10" ht="38.25" customHeight="1">
      <c r="A48" s="6" t="s">
        <v>86</v>
      </c>
      <c r="B48" s="7">
        <v>1081</v>
      </c>
      <c r="C48" s="321">
        <v>50.2</v>
      </c>
      <c r="D48" s="321">
        <v>50</v>
      </c>
      <c r="E48" s="322">
        <v>55</v>
      </c>
      <c r="F48" s="317">
        <f>SUM(G48:J48)</f>
        <v>68</v>
      </c>
      <c r="G48" s="317">
        <v>17</v>
      </c>
      <c r="H48" s="317">
        <v>17</v>
      </c>
      <c r="I48" s="317">
        <v>17</v>
      </c>
      <c r="J48" s="317">
        <v>17</v>
      </c>
    </row>
    <row r="49" spans="1:10">
      <c r="A49" s="6" t="s">
        <v>163</v>
      </c>
      <c r="B49" s="7">
        <v>1082</v>
      </c>
      <c r="C49" s="317">
        <v>0</v>
      </c>
      <c r="D49" s="317">
        <v>0</v>
      </c>
      <c r="E49" s="317">
        <v>0</v>
      </c>
      <c r="F49" s="317">
        <f t="shared" ref="F49:F77" si="19">SUM(G49:J49)</f>
        <v>0</v>
      </c>
      <c r="G49" s="317">
        <v>0</v>
      </c>
      <c r="H49" s="317">
        <v>0</v>
      </c>
      <c r="I49" s="317">
        <v>0</v>
      </c>
      <c r="J49" s="317">
        <v>0</v>
      </c>
    </row>
    <row r="50" spans="1:10" ht="20.100000000000001" customHeight="1">
      <c r="A50" s="6" t="s">
        <v>45</v>
      </c>
      <c r="B50" s="7">
        <v>1083</v>
      </c>
      <c r="C50" s="317">
        <v>0</v>
      </c>
      <c r="D50" s="317">
        <v>0</v>
      </c>
      <c r="E50" s="317">
        <v>0</v>
      </c>
      <c r="F50" s="317">
        <f t="shared" si="19"/>
        <v>0</v>
      </c>
      <c r="G50" s="317">
        <v>0</v>
      </c>
      <c r="H50" s="317">
        <v>0</v>
      </c>
      <c r="I50" s="317">
        <v>0</v>
      </c>
      <c r="J50" s="317">
        <v>0</v>
      </c>
    </row>
    <row r="51" spans="1:10" ht="20.100000000000001" customHeight="1">
      <c r="A51" s="6" t="s">
        <v>7</v>
      </c>
      <c r="B51" s="7">
        <v>1084</v>
      </c>
      <c r="C51" s="317">
        <v>0</v>
      </c>
      <c r="D51" s="317">
        <v>0</v>
      </c>
      <c r="E51" s="317">
        <v>0</v>
      </c>
      <c r="F51" s="317">
        <f t="shared" si="19"/>
        <v>0</v>
      </c>
      <c r="G51" s="317">
        <v>0</v>
      </c>
      <c r="H51" s="317">
        <v>0</v>
      </c>
      <c r="I51" s="317">
        <v>0</v>
      </c>
      <c r="J51" s="317">
        <v>0</v>
      </c>
    </row>
    <row r="52" spans="1:10" ht="20.100000000000001" customHeight="1">
      <c r="A52" s="6" t="s">
        <v>8</v>
      </c>
      <c r="B52" s="7">
        <v>1085</v>
      </c>
      <c r="C52" s="321">
        <v>0</v>
      </c>
      <c r="D52" s="321">
        <v>0</v>
      </c>
      <c r="E52" s="322">
        <v>26</v>
      </c>
      <c r="F52" s="317">
        <f t="shared" si="19"/>
        <v>25</v>
      </c>
      <c r="G52" s="317">
        <v>0</v>
      </c>
      <c r="H52" s="317">
        <v>0</v>
      </c>
      <c r="I52" s="317">
        <v>0</v>
      </c>
      <c r="J52" s="317">
        <v>25</v>
      </c>
    </row>
    <row r="53" spans="1:10" s="2" customFormat="1" ht="20.100000000000001" customHeight="1">
      <c r="A53" s="6" t="s">
        <v>20</v>
      </c>
      <c r="B53" s="7">
        <v>1086</v>
      </c>
      <c r="C53" s="317">
        <v>4.9000000000000004</v>
      </c>
      <c r="D53" s="317">
        <v>4</v>
      </c>
      <c r="E53" s="309">
        <v>1.2</v>
      </c>
      <c r="F53" s="317">
        <f t="shared" si="19"/>
        <v>2</v>
      </c>
      <c r="G53" s="317">
        <v>0.5</v>
      </c>
      <c r="H53" s="317">
        <v>0.5</v>
      </c>
      <c r="I53" s="317">
        <v>0.5</v>
      </c>
      <c r="J53" s="317">
        <v>0.5</v>
      </c>
    </row>
    <row r="54" spans="1:10" s="2" customFormat="1" ht="20.100000000000001" customHeight="1">
      <c r="A54" s="6" t="s">
        <v>21</v>
      </c>
      <c r="B54" s="7">
        <v>1087</v>
      </c>
      <c r="C54" s="317">
        <v>10.9</v>
      </c>
      <c r="D54" s="317">
        <v>10.6</v>
      </c>
      <c r="E54" s="309">
        <v>10.9</v>
      </c>
      <c r="F54" s="317">
        <f t="shared" si="19"/>
        <v>12</v>
      </c>
      <c r="G54" s="317">
        <v>3</v>
      </c>
      <c r="H54" s="317">
        <v>3</v>
      </c>
      <c r="I54" s="317">
        <v>3</v>
      </c>
      <c r="J54" s="317">
        <v>3</v>
      </c>
    </row>
    <row r="55" spans="1:10" s="2" customFormat="1" ht="20.100000000000001" customHeight="1">
      <c r="A55" s="6" t="s">
        <v>22</v>
      </c>
      <c r="B55" s="7">
        <v>1088</v>
      </c>
      <c r="C55" s="317">
        <v>1115.2</v>
      </c>
      <c r="D55" s="317">
        <v>1135</v>
      </c>
      <c r="E55" s="309">
        <v>929.7</v>
      </c>
      <c r="F55" s="317">
        <f t="shared" si="19"/>
        <v>915</v>
      </c>
      <c r="G55" s="317">
        <v>235</v>
      </c>
      <c r="H55" s="317">
        <v>235</v>
      </c>
      <c r="I55" s="317">
        <v>235</v>
      </c>
      <c r="J55" s="317">
        <v>210</v>
      </c>
    </row>
    <row r="56" spans="1:10" s="2" customFormat="1" ht="20.100000000000001" customHeight="1">
      <c r="A56" s="6" t="s">
        <v>23</v>
      </c>
      <c r="B56" s="7">
        <v>1089</v>
      </c>
      <c r="C56" s="317">
        <v>372</v>
      </c>
      <c r="D56" s="317">
        <v>430</v>
      </c>
      <c r="E56" s="309">
        <v>351.3</v>
      </c>
      <c r="F56" s="317">
        <f t="shared" si="19"/>
        <v>346.4</v>
      </c>
      <c r="G56" s="317">
        <v>86.6</v>
      </c>
      <c r="H56" s="317">
        <v>86.6</v>
      </c>
      <c r="I56" s="317">
        <v>86.6</v>
      </c>
      <c r="J56" s="317">
        <v>86.6</v>
      </c>
    </row>
    <row r="57" spans="1:10" s="2" customFormat="1" ht="37.5">
      <c r="A57" s="6" t="s">
        <v>24</v>
      </c>
      <c r="B57" s="7">
        <v>1090</v>
      </c>
      <c r="C57" s="317">
        <f>15.1+1.1</f>
        <v>16.2</v>
      </c>
      <c r="D57" s="317">
        <v>16.600000000000001</v>
      </c>
      <c r="E57" s="309">
        <v>16</v>
      </c>
      <c r="F57" s="317">
        <f t="shared" si="19"/>
        <v>18</v>
      </c>
      <c r="G57" s="317">
        <v>4.5</v>
      </c>
      <c r="H57" s="317">
        <v>4.5</v>
      </c>
      <c r="I57" s="317">
        <v>4.5</v>
      </c>
      <c r="J57" s="317">
        <v>4.5</v>
      </c>
    </row>
    <row r="58" spans="1:10" s="2" customFormat="1" ht="37.5">
      <c r="A58" s="6" t="s">
        <v>25</v>
      </c>
      <c r="B58" s="7">
        <v>1091</v>
      </c>
      <c r="C58" s="317">
        <v>0</v>
      </c>
      <c r="D58" s="317">
        <v>0</v>
      </c>
      <c r="E58" s="323" t="s">
        <v>481</v>
      </c>
      <c r="F58" s="317">
        <f t="shared" si="19"/>
        <v>0</v>
      </c>
      <c r="G58" s="317">
        <v>0</v>
      </c>
      <c r="H58" s="317">
        <v>0</v>
      </c>
      <c r="I58" s="317">
        <v>0</v>
      </c>
      <c r="J58" s="317">
        <v>0</v>
      </c>
    </row>
    <row r="59" spans="1:10" s="2" customFormat="1" ht="37.5">
      <c r="A59" s="6" t="s">
        <v>26</v>
      </c>
      <c r="B59" s="7">
        <v>1092</v>
      </c>
      <c r="C59" s="317">
        <v>0</v>
      </c>
      <c r="D59" s="317">
        <v>0</v>
      </c>
      <c r="E59" s="317">
        <v>0</v>
      </c>
      <c r="F59" s="317">
        <f t="shared" si="19"/>
        <v>0</v>
      </c>
      <c r="G59" s="317">
        <v>0</v>
      </c>
      <c r="H59" s="317">
        <v>0</v>
      </c>
      <c r="I59" s="317">
        <v>0</v>
      </c>
      <c r="J59" s="317">
        <v>0</v>
      </c>
    </row>
    <row r="60" spans="1:10" s="2" customFormat="1" ht="20.100000000000001" customHeight="1">
      <c r="A60" s="6" t="s">
        <v>27</v>
      </c>
      <c r="B60" s="7">
        <v>1093</v>
      </c>
      <c r="C60" s="317">
        <v>0</v>
      </c>
      <c r="D60" s="317">
        <v>0</v>
      </c>
      <c r="E60" s="317">
        <v>0</v>
      </c>
      <c r="F60" s="317">
        <f t="shared" si="19"/>
        <v>0</v>
      </c>
      <c r="G60" s="317">
        <v>0</v>
      </c>
      <c r="H60" s="317">
        <v>0</v>
      </c>
      <c r="I60" s="317">
        <v>0</v>
      </c>
      <c r="J60" s="317">
        <v>0</v>
      </c>
    </row>
    <row r="61" spans="1:10" s="2" customFormat="1" ht="20.100000000000001" customHeight="1">
      <c r="A61" s="6" t="s">
        <v>28</v>
      </c>
      <c r="B61" s="7">
        <v>1094</v>
      </c>
      <c r="C61" s="317">
        <v>2.2999999999999998</v>
      </c>
      <c r="D61" s="317">
        <v>0</v>
      </c>
      <c r="E61" s="317">
        <v>0</v>
      </c>
      <c r="F61" s="317">
        <f t="shared" si="19"/>
        <v>1.2</v>
      </c>
      <c r="G61" s="317">
        <v>0.3</v>
      </c>
      <c r="H61" s="317">
        <v>0.3</v>
      </c>
      <c r="I61" s="317">
        <v>0.3</v>
      </c>
      <c r="J61" s="317">
        <v>0.3</v>
      </c>
    </row>
    <row r="62" spans="1:10" s="2" customFormat="1" ht="20.100000000000001" customHeight="1">
      <c r="A62" s="6" t="s">
        <v>49</v>
      </c>
      <c r="B62" s="7">
        <v>1095</v>
      </c>
      <c r="C62" s="317">
        <v>1</v>
      </c>
      <c r="D62" s="317">
        <v>0</v>
      </c>
      <c r="E62" s="309">
        <v>2</v>
      </c>
      <c r="F62" s="317">
        <f t="shared" si="19"/>
        <v>4</v>
      </c>
      <c r="G62" s="317">
        <v>1</v>
      </c>
      <c r="H62" s="317">
        <v>1</v>
      </c>
      <c r="I62" s="317">
        <v>1</v>
      </c>
      <c r="J62" s="317">
        <v>1</v>
      </c>
    </row>
    <row r="63" spans="1:10" s="2" customFormat="1" ht="19.5" customHeight="1">
      <c r="A63" s="6" t="s">
        <v>29</v>
      </c>
      <c r="B63" s="7">
        <v>1096</v>
      </c>
      <c r="C63" s="317">
        <v>0.2</v>
      </c>
      <c r="D63" s="317">
        <v>0</v>
      </c>
      <c r="E63" s="317">
        <v>0</v>
      </c>
      <c r="F63" s="317">
        <f t="shared" si="19"/>
        <v>2</v>
      </c>
      <c r="G63" s="317">
        <v>0.5</v>
      </c>
      <c r="H63" s="317">
        <v>0.5</v>
      </c>
      <c r="I63" s="317">
        <v>0.5</v>
      </c>
      <c r="J63" s="317">
        <v>0.5</v>
      </c>
    </row>
    <row r="64" spans="1:10" s="2" customFormat="1" ht="19.5" customHeight="1">
      <c r="A64" s="6" t="s">
        <v>30</v>
      </c>
      <c r="B64" s="7">
        <v>1097</v>
      </c>
      <c r="C64" s="317">
        <v>0</v>
      </c>
      <c r="D64" s="317">
        <v>0</v>
      </c>
      <c r="E64" s="317">
        <v>0</v>
      </c>
      <c r="F64" s="317">
        <f t="shared" si="19"/>
        <v>4</v>
      </c>
      <c r="G64" s="317">
        <v>1</v>
      </c>
      <c r="H64" s="317">
        <v>1</v>
      </c>
      <c r="I64" s="317">
        <v>1</v>
      </c>
      <c r="J64" s="317">
        <v>1</v>
      </c>
    </row>
    <row r="65" spans="1:10" s="2" customFormat="1" ht="40.5" customHeight="1">
      <c r="A65" s="6" t="s">
        <v>31</v>
      </c>
      <c r="B65" s="7">
        <v>1098</v>
      </c>
      <c r="C65" s="317">
        <v>0</v>
      </c>
      <c r="D65" s="317">
        <v>0</v>
      </c>
      <c r="E65" s="317">
        <v>0</v>
      </c>
      <c r="F65" s="317">
        <f t="shared" si="19"/>
        <v>2</v>
      </c>
      <c r="G65" s="317">
        <v>0.5</v>
      </c>
      <c r="H65" s="317">
        <v>0.5</v>
      </c>
      <c r="I65" s="317">
        <v>0.5</v>
      </c>
      <c r="J65" s="317">
        <v>0.5</v>
      </c>
    </row>
    <row r="66" spans="1:10" s="2" customFormat="1" ht="19.5" customHeight="1">
      <c r="A66" s="6" t="s">
        <v>32</v>
      </c>
      <c r="B66" s="7">
        <v>1099</v>
      </c>
      <c r="C66" s="317">
        <v>0</v>
      </c>
      <c r="D66" s="317">
        <v>0</v>
      </c>
      <c r="E66" s="317">
        <v>0</v>
      </c>
      <c r="F66" s="317">
        <f t="shared" si="19"/>
        <v>6</v>
      </c>
      <c r="G66" s="317">
        <v>1.5</v>
      </c>
      <c r="H66" s="317">
        <v>1.5</v>
      </c>
      <c r="I66" s="317">
        <v>1.5</v>
      </c>
      <c r="J66" s="317">
        <v>1.5</v>
      </c>
    </row>
    <row r="67" spans="1:10" s="2" customFormat="1" ht="57" customHeight="1">
      <c r="A67" s="6" t="s">
        <v>60</v>
      </c>
      <c r="B67" s="7">
        <v>1100</v>
      </c>
      <c r="C67" s="317">
        <v>0</v>
      </c>
      <c r="D67" s="317">
        <v>0</v>
      </c>
      <c r="E67" s="317">
        <v>0</v>
      </c>
      <c r="F67" s="317">
        <f t="shared" si="19"/>
        <v>0</v>
      </c>
      <c r="G67" s="317">
        <f t="shared" ref="G67" si="20">SUM(H67:K67)</f>
        <v>0</v>
      </c>
      <c r="H67" s="317">
        <f t="shared" ref="H67" si="21">SUM(I67:L67)</f>
        <v>0</v>
      </c>
      <c r="I67" s="317">
        <f t="shared" ref="I67" si="22">SUM(J67:M67)</f>
        <v>0</v>
      </c>
      <c r="J67" s="317">
        <f t="shared" ref="J67" si="23">SUM(K67:N67)</f>
        <v>0</v>
      </c>
    </row>
    <row r="68" spans="1:10" s="2" customFormat="1" ht="19.5" customHeight="1">
      <c r="A68" s="6" t="s">
        <v>33</v>
      </c>
      <c r="B68" s="7">
        <v>1101</v>
      </c>
      <c r="C68" s="317">
        <v>0</v>
      </c>
      <c r="D68" s="317">
        <v>0</v>
      </c>
      <c r="E68" s="317">
        <v>0</v>
      </c>
      <c r="F68" s="317">
        <f t="shared" si="19"/>
        <v>0</v>
      </c>
      <c r="G68" s="317">
        <v>0</v>
      </c>
      <c r="H68" s="317">
        <v>0</v>
      </c>
      <c r="I68" s="317">
        <v>0</v>
      </c>
      <c r="J68" s="317">
        <v>0</v>
      </c>
    </row>
    <row r="69" spans="1:10" s="2" customFormat="1" ht="20.100000000000001" customHeight="1">
      <c r="A69" s="6" t="s">
        <v>88</v>
      </c>
      <c r="B69" s="7">
        <v>1102</v>
      </c>
      <c r="C69" s="317">
        <f>SUM(C70:C76)</f>
        <v>477.99999999999994</v>
      </c>
      <c r="D69" s="317">
        <f>SUM(D70:D76)</f>
        <v>447.9</v>
      </c>
      <c r="E69" s="317">
        <f>SUM(E70:E76)</f>
        <v>539.79999999999995</v>
      </c>
      <c r="F69" s="317">
        <f>SUM(F70:F77)</f>
        <v>707.6</v>
      </c>
      <c r="G69" s="317">
        <f t="shared" ref="G69:J69" si="24">SUM(G70:G77)</f>
        <v>176.9</v>
      </c>
      <c r="H69" s="317">
        <f t="shared" si="24"/>
        <v>176.9</v>
      </c>
      <c r="I69" s="317">
        <f t="shared" si="24"/>
        <v>176.9</v>
      </c>
      <c r="J69" s="317">
        <f t="shared" si="24"/>
        <v>176.9</v>
      </c>
    </row>
    <row r="70" spans="1:10" s="2" customFormat="1" ht="20.100000000000001" customHeight="1">
      <c r="A70" s="6" t="s">
        <v>433</v>
      </c>
      <c r="B70" s="7" t="s">
        <v>432</v>
      </c>
      <c r="C70" s="317">
        <v>413.8</v>
      </c>
      <c r="D70" s="317">
        <f>275+138</f>
        <v>413</v>
      </c>
      <c r="E70" s="309">
        <v>468</v>
      </c>
      <c r="F70" s="317">
        <f t="shared" si="19"/>
        <v>544</v>
      </c>
      <c r="G70" s="317">
        <v>136</v>
      </c>
      <c r="H70" s="317">
        <v>136</v>
      </c>
      <c r="I70" s="317">
        <v>136</v>
      </c>
      <c r="J70" s="317">
        <v>136</v>
      </c>
    </row>
    <row r="71" spans="1:10" s="2" customFormat="1" ht="20.100000000000001" customHeight="1">
      <c r="A71" s="6" t="s">
        <v>483</v>
      </c>
      <c r="B71" s="7" t="s">
        <v>435</v>
      </c>
      <c r="C71" s="317">
        <v>0</v>
      </c>
      <c r="D71" s="317">
        <v>0</v>
      </c>
      <c r="E71" s="309">
        <f>15.3/3*4</f>
        <v>20.400000000000002</v>
      </c>
      <c r="F71" s="317">
        <f t="shared" si="19"/>
        <v>21.6</v>
      </c>
      <c r="G71" s="317">
        <v>5.4</v>
      </c>
      <c r="H71" s="317">
        <v>5.4</v>
      </c>
      <c r="I71" s="317">
        <v>5.4</v>
      </c>
      <c r="J71" s="317">
        <v>5.4</v>
      </c>
    </row>
    <row r="72" spans="1:10" s="2" customFormat="1" ht="20.100000000000001" customHeight="1">
      <c r="A72" s="6" t="s">
        <v>434</v>
      </c>
      <c r="B72" s="7" t="s">
        <v>436</v>
      </c>
      <c r="C72" s="317">
        <v>10.4</v>
      </c>
      <c r="D72" s="317">
        <v>11.4</v>
      </c>
      <c r="E72" s="309">
        <v>12</v>
      </c>
      <c r="F72" s="317">
        <f t="shared" si="19"/>
        <v>16</v>
      </c>
      <c r="G72" s="317">
        <v>4</v>
      </c>
      <c r="H72" s="317">
        <v>4</v>
      </c>
      <c r="I72" s="317">
        <v>4</v>
      </c>
      <c r="J72" s="317">
        <v>4</v>
      </c>
    </row>
    <row r="73" spans="1:10" s="2" customFormat="1" ht="20.100000000000001" customHeight="1">
      <c r="A73" s="6" t="s">
        <v>47</v>
      </c>
      <c r="B73" s="7" t="s">
        <v>438</v>
      </c>
      <c r="C73" s="317">
        <v>14.1</v>
      </c>
      <c r="D73" s="317">
        <v>10.5</v>
      </c>
      <c r="E73" s="309">
        <v>10.9</v>
      </c>
      <c r="F73" s="317">
        <f t="shared" si="19"/>
        <v>14</v>
      </c>
      <c r="G73" s="317">
        <v>3.5</v>
      </c>
      <c r="H73" s="317">
        <v>3.5</v>
      </c>
      <c r="I73" s="317">
        <v>3.5</v>
      </c>
      <c r="J73" s="317">
        <v>3.5</v>
      </c>
    </row>
    <row r="74" spans="1:10" s="2" customFormat="1" ht="20.100000000000001" customHeight="1">
      <c r="A74" s="6" t="s">
        <v>437</v>
      </c>
      <c r="B74" s="7" t="s">
        <v>440</v>
      </c>
      <c r="C74" s="317">
        <v>12.4</v>
      </c>
      <c r="D74" s="317">
        <v>3</v>
      </c>
      <c r="E74" s="309">
        <v>10.5</v>
      </c>
      <c r="F74" s="317">
        <f t="shared" si="19"/>
        <v>18</v>
      </c>
      <c r="G74" s="317">
        <v>4.5</v>
      </c>
      <c r="H74" s="317">
        <v>4.5</v>
      </c>
      <c r="I74" s="317">
        <v>4.5</v>
      </c>
      <c r="J74" s="317">
        <v>4.5</v>
      </c>
    </row>
    <row r="75" spans="1:10" s="2" customFormat="1" ht="20.100000000000001" customHeight="1">
      <c r="A75" s="6" t="s">
        <v>439</v>
      </c>
      <c r="B75" s="7" t="s">
        <v>441</v>
      </c>
      <c r="C75" s="317">
        <v>16.899999999999999</v>
      </c>
      <c r="D75" s="317">
        <v>0</v>
      </c>
      <c r="E75" s="309">
        <v>10</v>
      </c>
      <c r="F75" s="317">
        <f t="shared" si="19"/>
        <v>14</v>
      </c>
      <c r="G75" s="317">
        <v>3.5</v>
      </c>
      <c r="H75" s="317">
        <v>3.5</v>
      </c>
      <c r="I75" s="317">
        <v>3.5</v>
      </c>
      <c r="J75" s="317">
        <v>3.5</v>
      </c>
    </row>
    <row r="76" spans="1:10" s="2" customFormat="1" ht="37.5">
      <c r="A76" s="6" t="s">
        <v>484</v>
      </c>
      <c r="B76" s="7" t="s">
        <v>442</v>
      </c>
      <c r="C76" s="317">
        <v>10.4</v>
      </c>
      <c r="D76" s="317">
        <v>10</v>
      </c>
      <c r="E76" s="309">
        <v>8</v>
      </c>
      <c r="F76" s="317">
        <f t="shared" si="19"/>
        <v>20</v>
      </c>
      <c r="G76" s="317">
        <v>5</v>
      </c>
      <c r="H76" s="317">
        <v>5</v>
      </c>
      <c r="I76" s="317">
        <v>5</v>
      </c>
      <c r="J76" s="317">
        <v>5</v>
      </c>
    </row>
    <row r="77" spans="1:10" s="2" customFormat="1" ht="20.100000000000001" customHeight="1">
      <c r="A77" s="6" t="s">
        <v>487</v>
      </c>
      <c r="B77" s="7" t="s">
        <v>482</v>
      </c>
      <c r="C77" s="317">
        <f>C47-C48-C49-C50-C51-C52-C53-C54-C55-C56-C57-C58-C59-C60-C61-C62-C63-C64-C65-C66-C67-C68-C69</f>
        <v>33.099999999999795</v>
      </c>
      <c r="D77" s="317">
        <f t="shared" ref="D77:E77" si="25">D47-D48-D49-D50-D51-D52-D53-D54-D55-D56-D57-D58-D59-D60-D61-D62-D63-D64-D65-D66-D67-D68-D69</f>
        <v>55.900000000000091</v>
      </c>
      <c r="E77" s="317">
        <f t="shared" si="25"/>
        <v>118.09999999999991</v>
      </c>
      <c r="F77" s="317">
        <f t="shared" si="19"/>
        <v>60</v>
      </c>
      <c r="G77" s="317">
        <v>15</v>
      </c>
      <c r="H77" s="317">
        <v>15</v>
      </c>
      <c r="I77" s="317">
        <v>15</v>
      </c>
      <c r="J77" s="317">
        <v>15</v>
      </c>
    </row>
    <row r="78" spans="1:10" ht="20.100000000000001" customHeight="1">
      <c r="A78" s="136" t="s">
        <v>175</v>
      </c>
      <c r="B78" s="8">
        <v>1110</v>
      </c>
      <c r="C78" s="310">
        <v>533</v>
      </c>
      <c r="D78" s="310">
        <v>500</v>
      </c>
      <c r="E78" s="313">
        <f>SUM(E79:E86)</f>
        <v>555.6</v>
      </c>
      <c r="F78" s="310">
        <f>SUM(F79:F85)+F88</f>
        <v>679.19999999999993</v>
      </c>
      <c r="G78" s="310">
        <f t="shared" ref="G78:J78" si="26">SUM(G79:G85)+G88</f>
        <v>169.79999999999998</v>
      </c>
      <c r="H78" s="310">
        <f t="shared" si="26"/>
        <v>169.79999999999998</v>
      </c>
      <c r="I78" s="310">
        <f t="shared" si="26"/>
        <v>169.79999999999998</v>
      </c>
      <c r="J78" s="310">
        <f t="shared" si="26"/>
        <v>169.79999999999998</v>
      </c>
    </row>
    <row r="79" spans="1:10" s="2" customFormat="1" ht="20.100000000000001" customHeight="1">
      <c r="A79" s="6" t="s">
        <v>144</v>
      </c>
      <c r="B79" s="7">
        <v>1111</v>
      </c>
      <c r="C79" s="317">
        <v>0</v>
      </c>
      <c r="D79" s="317">
        <v>0</v>
      </c>
      <c r="E79" s="317">
        <v>0</v>
      </c>
      <c r="F79" s="317">
        <v>0</v>
      </c>
      <c r="G79" s="317">
        <v>0</v>
      </c>
      <c r="H79" s="317">
        <v>0</v>
      </c>
      <c r="I79" s="317">
        <v>0</v>
      </c>
      <c r="J79" s="317">
        <v>0</v>
      </c>
    </row>
    <row r="80" spans="1:10" s="2" customFormat="1" ht="20.100000000000001" customHeight="1">
      <c r="A80" s="6" t="s">
        <v>145</v>
      </c>
      <c r="B80" s="7">
        <v>1112</v>
      </c>
      <c r="C80" s="317">
        <v>0</v>
      </c>
      <c r="D80" s="317">
        <v>0</v>
      </c>
      <c r="E80" s="317">
        <v>0</v>
      </c>
      <c r="F80" s="317">
        <v>0</v>
      </c>
      <c r="G80" s="317">
        <v>0</v>
      </c>
      <c r="H80" s="317">
        <v>0</v>
      </c>
      <c r="I80" s="317">
        <v>0</v>
      </c>
      <c r="J80" s="317">
        <v>0</v>
      </c>
    </row>
    <row r="81" spans="1:10" s="2" customFormat="1" ht="20.100000000000001" customHeight="1">
      <c r="A81" s="6" t="s">
        <v>22</v>
      </c>
      <c r="B81" s="7">
        <v>1113</v>
      </c>
      <c r="C81" s="317">
        <v>312.7</v>
      </c>
      <c r="D81" s="317">
        <v>300</v>
      </c>
      <c r="E81" s="309">
        <v>339.6</v>
      </c>
      <c r="F81" s="317">
        <f>SUM(G81:J81)</f>
        <v>420</v>
      </c>
      <c r="G81" s="317">
        <v>105</v>
      </c>
      <c r="H81" s="317">
        <v>105</v>
      </c>
      <c r="I81" s="317">
        <v>105</v>
      </c>
      <c r="J81" s="317">
        <v>105</v>
      </c>
    </row>
    <row r="82" spans="1:10" s="2" customFormat="1" ht="20.100000000000001" customHeight="1">
      <c r="A82" s="6" t="s">
        <v>46</v>
      </c>
      <c r="B82" s="7">
        <v>1114</v>
      </c>
      <c r="C82" s="317">
        <v>0</v>
      </c>
      <c r="D82" s="317">
        <v>0</v>
      </c>
      <c r="E82" s="317">
        <v>0.7</v>
      </c>
      <c r="F82" s="317">
        <f t="shared" ref="F82:F88" si="27">SUM(G82:J82)</f>
        <v>0.8</v>
      </c>
      <c r="G82" s="317">
        <v>0.2</v>
      </c>
      <c r="H82" s="317">
        <v>0.2</v>
      </c>
      <c r="I82" s="317">
        <v>0.2</v>
      </c>
      <c r="J82" s="317">
        <v>0.2</v>
      </c>
    </row>
    <row r="83" spans="1:10" s="2" customFormat="1" ht="20.100000000000001" customHeight="1">
      <c r="A83" s="6" t="s">
        <v>63</v>
      </c>
      <c r="B83" s="7">
        <v>1115</v>
      </c>
      <c r="C83" s="317">
        <v>6</v>
      </c>
      <c r="D83" s="317">
        <v>5</v>
      </c>
      <c r="E83" s="309">
        <v>2.1</v>
      </c>
      <c r="F83" s="317">
        <f t="shared" si="27"/>
        <v>8</v>
      </c>
      <c r="G83" s="317">
        <v>2</v>
      </c>
      <c r="H83" s="317">
        <v>2</v>
      </c>
      <c r="I83" s="317">
        <v>2</v>
      </c>
      <c r="J83" s="317">
        <v>2</v>
      </c>
    </row>
    <row r="84" spans="1:10" s="2" customFormat="1" ht="20.100000000000001" customHeight="1">
      <c r="A84" s="6" t="s">
        <v>23</v>
      </c>
      <c r="B84" s="7">
        <v>1116</v>
      </c>
      <c r="C84" s="317">
        <v>118.7</v>
      </c>
      <c r="D84" s="317">
        <v>115</v>
      </c>
      <c r="E84" s="309">
        <v>142.30000000000001</v>
      </c>
      <c r="F84" s="317">
        <f t="shared" si="27"/>
        <v>158</v>
      </c>
      <c r="G84" s="317">
        <v>39.5</v>
      </c>
      <c r="H84" s="317">
        <v>39.5</v>
      </c>
      <c r="I84" s="317">
        <v>39.5</v>
      </c>
      <c r="J84" s="317">
        <v>39.5</v>
      </c>
    </row>
    <row r="85" spans="1:10" s="2" customFormat="1" ht="20.100000000000001" customHeight="1">
      <c r="A85" s="6" t="s">
        <v>101</v>
      </c>
      <c r="B85" s="7">
        <v>1117</v>
      </c>
      <c r="C85" s="317">
        <f>SUM(C86:C87)</f>
        <v>60.699999999999996</v>
      </c>
      <c r="D85" s="317">
        <f t="shared" ref="D85:E85" si="28">SUM(D86:D87)</f>
        <v>65</v>
      </c>
      <c r="E85" s="317">
        <f t="shared" si="28"/>
        <v>58.599999999999994</v>
      </c>
      <c r="F85" s="317">
        <f t="shared" si="27"/>
        <v>76.400000000000006</v>
      </c>
      <c r="G85" s="317">
        <f>SUM(G86:G87)</f>
        <v>19.100000000000001</v>
      </c>
      <c r="H85" s="317">
        <f t="shared" ref="H85:J85" si="29">SUM(H86:H87)</f>
        <v>19.100000000000001</v>
      </c>
      <c r="I85" s="317">
        <f t="shared" si="29"/>
        <v>19.100000000000001</v>
      </c>
      <c r="J85" s="317">
        <f t="shared" si="29"/>
        <v>19.100000000000001</v>
      </c>
    </row>
    <row r="86" spans="1:10" s="2" customFormat="1" ht="20.100000000000001" customHeight="1">
      <c r="A86" s="6" t="s">
        <v>444</v>
      </c>
      <c r="B86" s="7" t="s">
        <v>443</v>
      </c>
      <c r="C86" s="317">
        <v>6.8</v>
      </c>
      <c r="D86" s="317">
        <v>5</v>
      </c>
      <c r="E86" s="309">
        <v>12.3</v>
      </c>
      <c r="F86" s="317">
        <f t="shared" si="27"/>
        <v>16</v>
      </c>
      <c r="G86" s="317">
        <v>4</v>
      </c>
      <c r="H86" s="317">
        <v>4</v>
      </c>
      <c r="I86" s="317">
        <v>4</v>
      </c>
      <c r="J86" s="317">
        <v>4</v>
      </c>
    </row>
    <row r="87" spans="1:10" s="2" customFormat="1" ht="20.100000000000001" customHeight="1">
      <c r="A87" s="12" t="s">
        <v>445</v>
      </c>
      <c r="B87" s="7" t="s">
        <v>446</v>
      </c>
      <c r="C87" s="319">
        <v>53.9</v>
      </c>
      <c r="D87" s="319">
        <v>60</v>
      </c>
      <c r="E87" s="309">
        <v>46.3</v>
      </c>
      <c r="F87" s="317">
        <f t="shared" si="27"/>
        <v>60.4</v>
      </c>
      <c r="G87" s="317">
        <v>15.1</v>
      </c>
      <c r="H87" s="317">
        <v>15.1</v>
      </c>
      <c r="I87" s="317">
        <v>15.1</v>
      </c>
      <c r="J87" s="317">
        <v>15.1</v>
      </c>
    </row>
    <row r="88" spans="1:10" s="2" customFormat="1" ht="20.100000000000001" customHeight="1">
      <c r="A88" s="12" t="s">
        <v>447</v>
      </c>
      <c r="B88" s="7">
        <v>1118</v>
      </c>
      <c r="C88" s="319">
        <f>C78-C81-C83-C84-C85</f>
        <v>34.900000000000013</v>
      </c>
      <c r="D88" s="319">
        <v>15</v>
      </c>
      <c r="E88" s="309">
        <f>E78-E81-E83-E84-E85-E82</f>
        <v>12.3</v>
      </c>
      <c r="F88" s="317">
        <f t="shared" si="27"/>
        <v>16</v>
      </c>
      <c r="G88" s="317">
        <v>4</v>
      </c>
      <c r="H88" s="317">
        <v>4</v>
      </c>
      <c r="I88" s="317">
        <v>4</v>
      </c>
      <c r="J88" s="317">
        <v>4</v>
      </c>
    </row>
    <row r="89" spans="1:10" s="2" customFormat="1" ht="20.100000000000001" customHeight="1">
      <c r="A89" s="67" t="s">
        <v>64</v>
      </c>
      <c r="B89" s="8">
        <v>1120</v>
      </c>
      <c r="C89" s="310">
        <v>271</v>
      </c>
      <c r="D89" s="310">
        <v>295.2</v>
      </c>
      <c r="E89" s="313">
        <v>250</v>
      </c>
      <c r="F89" s="310">
        <f>SUM(F90:F94)</f>
        <v>156.80000000000001</v>
      </c>
      <c r="G89" s="310">
        <f t="shared" ref="G89:J89" si="30">SUM(G90:G94)</f>
        <v>39.200000000000003</v>
      </c>
      <c r="H89" s="310">
        <f t="shared" si="30"/>
        <v>39.200000000000003</v>
      </c>
      <c r="I89" s="310">
        <f t="shared" si="30"/>
        <v>39.200000000000003</v>
      </c>
      <c r="J89" s="310">
        <f t="shared" si="30"/>
        <v>39.200000000000003</v>
      </c>
    </row>
    <row r="90" spans="1:10" s="2" customFormat="1" ht="20.100000000000001" customHeight="1">
      <c r="A90" s="6" t="s">
        <v>53</v>
      </c>
      <c r="B90" s="7">
        <v>1121</v>
      </c>
      <c r="C90" s="317">
        <v>0</v>
      </c>
      <c r="D90" s="317">
        <v>0</v>
      </c>
      <c r="E90" s="317">
        <v>0</v>
      </c>
      <c r="F90" s="317">
        <v>0</v>
      </c>
      <c r="G90" s="317">
        <v>0</v>
      </c>
      <c r="H90" s="317">
        <v>0</v>
      </c>
      <c r="I90" s="317">
        <v>0</v>
      </c>
      <c r="J90" s="317">
        <v>0</v>
      </c>
    </row>
    <row r="91" spans="1:10" s="2" customFormat="1" ht="20.100000000000001" customHeight="1">
      <c r="A91" s="6" t="s">
        <v>34</v>
      </c>
      <c r="B91" s="7">
        <v>1122</v>
      </c>
      <c r="C91" s="317">
        <v>1</v>
      </c>
      <c r="D91" s="317">
        <v>0</v>
      </c>
      <c r="E91" s="317">
        <v>0</v>
      </c>
      <c r="F91" s="317">
        <v>0</v>
      </c>
      <c r="G91" s="317">
        <v>0</v>
      </c>
      <c r="H91" s="317">
        <v>0</v>
      </c>
      <c r="I91" s="317">
        <v>0</v>
      </c>
      <c r="J91" s="317">
        <v>0</v>
      </c>
    </row>
    <row r="92" spans="1:10" s="2" customFormat="1" ht="20.100000000000001" customHeight="1">
      <c r="A92" s="6" t="s">
        <v>44</v>
      </c>
      <c r="B92" s="7">
        <v>1123</v>
      </c>
      <c r="C92" s="317">
        <v>0</v>
      </c>
      <c r="D92" s="317">
        <v>0</v>
      </c>
      <c r="E92" s="317">
        <v>0</v>
      </c>
      <c r="F92" s="317">
        <v>0</v>
      </c>
      <c r="G92" s="317">
        <v>0</v>
      </c>
      <c r="H92" s="317">
        <v>0</v>
      </c>
      <c r="I92" s="317">
        <v>0</v>
      </c>
      <c r="J92" s="317">
        <v>0</v>
      </c>
    </row>
    <row r="93" spans="1:10" s="2" customFormat="1" ht="20.100000000000001" customHeight="1">
      <c r="A93" s="6" t="s">
        <v>168</v>
      </c>
      <c r="B93" s="7">
        <v>1124</v>
      </c>
      <c r="C93" s="317">
        <v>0</v>
      </c>
      <c r="D93" s="317">
        <v>0</v>
      </c>
      <c r="E93" s="317">
        <v>0</v>
      </c>
      <c r="F93" s="317">
        <v>0</v>
      </c>
      <c r="G93" s="317">
        <v>0</v>
      </c>
      <c r="H93" s="317">
        <v>0</v>
      </c>
      <c r="I93" s="317">
        <v>0</v>
      </c>
      <c r="J93" s="317">
        <v>0</v>
      </c>
    </row>
    <row r="94" spans="1:10" s="2" customFormat="1" ht="20.100000000000001" customHeight="1">
      <c r="A94" s="6" t="s">
        <v>184</v>
      </c>
      <c r="B94" s="7">
        <v>1125</v>
      </c>
      <c r="C94" s="317">
        <f t="shared" ref="C94:E94" si="31">SUM(C95:C100)</f>
        <v>253.39999999999998</v>
      </c>
      <c r="D94" s="317">
        <f t="shared" si="31"/>
        <v>285.5</v>
      </c>
      <c r="E94" s="317">
        <f t="shared" si="31"/>
        <v>250</v>
      </c>
      <c r="F94" s="317">
        <f>SUM(F95:F100)</f>
        <v>156.80000000000001</v>
      </c>
      <c r="G94" s="317">
        <f t="shared" ref="G94:J94" si="32">SUM(G95:G100)</f>
        <v>39.200000000000003</v>
      </c>
      <c r="H94" s="317">
        <f t="shared" si="32"/>
        <v>39.200000000000003</v>
      </c>
      <c r="I94" s="317">
        <f t="shared" si="32"/>
        <v>39.200000000000003</v>
      </c>
      <c r="J94" s="317">
        <f t="shared" si="32"/>
        <v>39.200000000000003</v>
      </c>
    </row>
    <row r="95" spans="1:10" s="2" customFormat="1" ht="20.100000000000001" customHeight="1">
      <c r="A95" s="6" t="s">
        <v>485</v>
      </c>
      <c r="B95" s="117" t="s">
        <v>448</v>
      </c>
      <c r="C95" s="317">
        <v>183.2</v>
      </c>
      <c r="D95" s="317">
        <v>220</v>
      </c>
      <c r="E95" s="309">
        <v>73.400000000000006</v>
      </c>
      <c r="F95" s="317">
        <f>SUM(G95:J95)</f>
        <v>74</v>
      </c>
      <c r="G95" s="317">
        <v>18.5</v>
      </c>
      <c r="H95" s="317">
        <v>18.5</v>
      </c>
      <c r="I95" s="317">
        <v>18.5</v>
      </c>
      <c r="J95" s="317">
        <v>18.5</v>
      </c>
    </row>
    <row r="96" spans="1:10" s="2" customFormat="1" ht="20.100000000000001" customHeight="1">
      <c r="A96" s="6" t="s">
        <v>430</v>
      </c>
      <c r="B96" s="117" t="s">
        <v>449</v>
      </c>
      <c r="C96" s="317">
        <v>5.0999999999999996</v>
      </c>
      <c r="D96" s="317">
        <v>0</v>
      </c>
      <c r="E96" s="309">
        <v>6.8</v>
      </c>
      <c r="F96" s="317">
        <f t="shared" ref="F96:F100" si="33">SUM(G96:J96)</f>
        <v>8.8000000000000007</v>
      </c>
      <c r="G96" s="317">
        <v>2.2000000000000002</v>
      </c>
      <c r="H96" s="317">
        <v>2.2000000000000002</v>
      </c>
      <c r="I96" s="317">
        <v>2.2000000000000002</v>
      </c>
      <c r="J96" s="317">
        <v>2.2000000000000002</v>
      </c>
    </row>
    <row r="97" spans="1:10" s="2" customFormat="1" ht="20.100000000000001" customHeight="1">
      <c r="A97" s="6" t="s">
        <v>450</v>
      </c>
      <c r="B97" s="117" t="s">
        <v>451</v>
      </c>
      <c r="C97" s="317">
        <v>6.6</v>
      </c>
      <c r="D97" s="317">
        <v>3.2</v>
      </c>
      <c r="E97" s="309">
        <v>3.5</v>
      </c>
      <c r="F97" s="317">
        <f t="shared" si="33"/>
        <v>3.2</v>
      </c>
      <c r="G97" s="317">
        <v>0.8</v>
      </c>
      <c r="H97" s="317">
        <v>0.8</v>
      </c>
      <c r="I97" s="317">
        <v>0.8</v>
      </c>
      <c r="J97" s="317">
        <v>0.8</v>
      </c>
    </row>
    <row r="98" spans="1:10" s="2" customFormat="1" ht="20.100000000000001" customHeight="1">
      <c r="A98" s="6" t="s">
        <v>452</v>
      </c>
      <c r="B98" s="117" t="s">
        <v>453</v>
      </c>
      <c r="C98" s="317">
        <v>17.600000000000001</v>
      </c>
      <c r="D98" s="317">
        <v>18</v>
      </c>
      <c r="E98" s="309">
        <v>17.100000000000001</v>
      </c>
      <c r="F98" s="317">
        <f t="shared" si="33"/>
        <v>18</v>
      </c>
      <c r="G98" s="317">
        <v>4.5</v>
      </c>
      <c r="H98" s="317">
        <v>4.5</v>
      </c>
      <c r="I98" s="317">
        <v>4.5</v>
      </c>
      <c r="J98" s="317">
        <v>4.5</v>
      </c>
    </row>
    <row r="99" spans="1:10" s="2" customFormat="1" ht="37.5">
      <c r="A99" s="6" t="s">
        <v>472</v>
      </c>
      <c r="B99" s="117" t="s">
        <v>454</v>
      </c>
      <c r="C99" s="317">
        <v>17.600000000000001</v>
      </c>
      <c r="D99" s="317">
        <v>17.8</v>
      </c>
      <c r="E99" s="309">
        <v>118.5</v>
      </c>
      <c r="F99" s="317">
        <f t="shared" si="33"/>
        <v>22</v>
      </c>
      <c r="G99" s="317">
        <v>5.5</v>
      </c>
      <c r="H99" s="317">
        <v>5.5</v>
      </c>
      <c r="I99" s="317">
        <v>5.5</v>
      </c>
      <c r="J99" s="317">
        <v>5.5</v>
      </c>
    </row>
    <row r="100" spans="1:10" s="2" customFormat="1">
      <c r="A100" s="6" t="s">
        <v>455</v>
      </c>
      <c r="B100" s="117" t="s">
        <v>456</v>
      </c>
      <c r="C100" s="317">
        <v>23.3</v>
      </c>
      <c r="D100" s="317">
        <v>26.5</v>
      </c>
      <c r="E100" s="309">
        <v>30.7</v>
      </c>
      <c r="F100" s="317">
        <f t="shared" si="33"/>
        <v>30.8</v>
      </c>
      <c r="G100" s="317">
        <v>7.7</v>
      </c>
      <c r="H100" s="317">
        <v>7.7</v>
      </c>
      <c r="I100" s="317">
        <v>7.7</v>
      </c>
      <c r="J100" s="317">
        <v>7.7</v>
      </c>
    </row>
    <row r="101" spans="1:10" s="5" customFormat="1" ht="44.25" customHeight="1">
      <c r="A101" s="136" t="s">
        <v>242</v>
      </c>
      <c r="B101" s="153">
        <v>1130</v>
      </c>
      <c r="C101" s="310">
        <f t="shared" ref="C101:J101" si="34">C44+C45-C47-C78-C89</f>
        <v>-328</v>
      </c>
      <c r="D101" s="310">
        <f t="shared" si="34"/>
        <v>14.200000000000557</v>
      </c>
      <c r="E101" s="313">
        <f t="shared" si="34"/>
        <v>244.20000000000016</v>
      </c>
      <c r="F101" s="310">
        <f t="shared" si="34"/>
        <v>66.000000000000512</v>
      </c>
      <c r="G101" s="310">
        <f t="shared" si="34"/>
        <v>16.500000000000128</v>
      </c>
      <c r="H101" s="310">
        <f t="shared" si="34"/>
        <v>16.500000000000128</v>
      </c>
      <c r="I101" s="310">
        <f t="shared" si="34"/>
        <v>16.500000000000128</v>
      </c>
      <c r="J101" s="310">
        <f t="shared" si="34"/>
        <v>16.500000000000128</v>
      </c>
    </row>
    <row r="102" spans="1:10" ht="20.100000000000001" customHeight="1">
      <c r="A102" s="136" t="s">
        <v>87</v>
      </c>
      <c r="B102" s="8">
        <v>1140</v>
      </c>
      <c r="C102" s="315">
        <v>0</v>
      </c>
      <c r="D102" s="315">
        <v>0</v>
      </c>
      <c r="E102" s="315">
        <v>0</v>
      </c>
      <c r="F102" s="310">
        <v>0</v>
      </c>
      <c r="G102" s="310">
        <v>0</v>
      </c>
      <c r="H102" s="310">
        <v>0</v>
      </c>
      <c r="I102" s="310">
        <v>0</v>
      </c>
      <c r="J102" s="310">
        <v>0</v>
      </c>
    </row>
    <row r="103" spans="1:10" ht="20.100000000000001" customHeight="1">
      <c r="A103" s="136" t="s">
        <v>457</v>
      </c>
      <c r="B103" s="8">
        <v>1150</v>
      </c>
      <c r="C103" s="310">
        <v>6</v>
      </c>
      <c r="D103" s="310">
        <v>1.2</v>
      </c>
      <c r="E103" s="313">
        <v>27</v>
      </c>
      <c r="F103" s="310">
        <f>SUM(G103:J103)</f>
        <v>28</v>
      </c>
      <c r="G103" s="310">
        <v>7</v>
      </c>
      <c r="H103" s="310">
        <v>7</v>
      </c>
      <c r="I103" s="310">
        <v>7</v>
      </c>
      <c r="J103" s="310">
        <v>7</v>
      </c>
    </row>
    <row r="104" spans="1:10" ht="20.100000000000001" customHeight="1">
      <c r="A104" s="136" t="s">
        <v>169</v>
      </c>
      <c r="B104" s="8">
        <v>1160</v>
      </c>
      <c r="C104" s="315">
        <v>1</v>
      </c>
      <c r="D104" s="315">
        <v>0</v>
      </c>
      <c r="E104" s="316">
        <v>1</v>
      </c>
      <c r="F104" s="310">
        <f>SUM(G104:J104)</f>
        <v>1.2</v>
      </c>
      <c r="G104" s="310">
        <v>0.3</v>
      </c>
      <c r="H104" s="310">
        <v>0.3</v>
      </c>
      <c r="I104" s="310">
        <v>0.3</v>
      </c>
      <c r="J104" s="310">
        <v>0.3</v>
      </c>
    </row>
    <row r="105" spans="1:10" ht="20.100000000000001" customHeight="1">
      <c r="A105" s="6" t="s">
        <v>458</v>
      </c>
      <c r="B105" s="7">
        <v>1161</v>
      </c>
      <c r="C105" s="321">
        <v>1</v>
      </c>
      <c r="D105" s="321">
        <v>0</v>
      </c>
      <c r="E105" s="322">
        <v>1</v>
      </c>
      <c r="F105" s="317">
        <f>SUM(G105:J105)</f>
        <v>1.2</v>
      </c>
      <c r="G105" s="317">
        <v>0.3</v>
      </c>
      <c r="H105" s="317">
        <v>0.3</v>
      </c>
      <c r="I105" s="317">
        <v>0.3</v>
      </c>
      <c r="J105" s="317">
        <v>0.3</v>
      </c>
    </row>
    <row r="106" spans="1:10" ht="20.100000000000001" customHeight="1">
      <c r="A106" s="136" t="s">
        <v>170</v>
      </c>
      <c r="B106" s="8">
        <v>1170</v>
      </c>
      <c r="C106" s="310">
        <v>69</v>
      </c>
      <c r="D106" s="310">
        <v>10</v>
      </c>
      <c r="E106" s="315">
        <v>0</v>
      </c>
      <c r="F106" s="310">
        <v>0</v>
      </c>
      <c r="G106" s="310">
        <v>0</v>
      </c>
      <c r="H106" s="310">
        <v>0</v>
      </c>
      <c r="I106" s="310">
        <v>0</v>
      </c>
      <c r="J106" s="310">
        <v>0</v>
      </c>
    </row>
    <row r="107" spans="1:10" s="5" customFormat="1" ht="43.5" customHeight="1">
      <c r="A107" s="136" t="s">
        <v>243</v>
      </c>
      <c r="B107" s="8">
        <v>1200</v>
      </c>
      <c r="C107" s="310">
        <f>C101+C102+C104-C103-C106</f>
        <v>-402</v>
      </c>
      <c r="D107" s="310">
        <f>D101+D102+D104-D103-D106</f>
        <v>3.0000000000005578</v>
      </c>
      <c r="E107" s="313">
        <f t="shared" ref="E107:J107" si="35">E101+E102+E104-E103-E106</f>
        <v>218.20000000000016</v>
      </c>
      <c r="F107" s="310">
        <f t="shared" si="35"/>
        <v>39.200000000000514</v>
      </c>
      <c r="G107" s="310">
        <f>G101+G102+G104-G103-G106</f>
        <v>9.8000000000001286</v>
      </c>
      <c r="H107" s="310">
        <f t="shared" si="35"/>
        <v>9.8000000000001286</v>
      </c>
      <c r="I107" s="310">
        <f t="shared" si="35"/>
        <v>9.8000000000001286</v>
      </c>
      <c r="J107" s="310">
        <f t="shared" si="35"/>
        <v>9.8000000000001286</v>
      </c>
    </row>
    <row r="108" spans="1:10" ht="20.100000000000001" customHeight="1">
      <c r="A108" s="6" t="s">
        <v>109</v>
      </c>
      <c r="B108" s="7">
        <v>1210</v>
      </c>
      <c r="C108" s="317">
        <v>0</v>
      </c>
      <c r="D108" s="317">
        <v>0</v>
      </c>
      <c r="E108" s="309">
        <v>55</v>
      </c>
      <c r="F108" s="317">
        <v>7</v>
      </c>
      <c r="G108" s="324">
        <v>1.75</v>
      </c>
      <c r="H108" s="324">
        <v>1.75</v>
      </c>
      <c r="I108" s="324">
        <v>1.75</v>
      </c>
      <c r="J108" s="324">
        <v>1.75</v>
      </c>
    </row>
    <row r="109" spans="1:10" ht="41.25" customHeight="1">
      <c r="A109" s="6" t="s">
        <v>110</v>
      </c>
      <c r="B109" s="7">
        <v>1220</v>
      </c>
      <c r="C109" s="317">
        <v>0</v>
      </c>
      <c r="D109" s="317">
        <v>0</v>
      </c>
      <c r="E109" s="317">
        <v>0</v>
      </c>
      <c r="F109" s="317">
        <v>0</v>
      </c>
      <c r="G109" s="317">
        <v>0</v>
      </c>
      <c r="H109" s="317">
        <v>0</v>
      </c>
      <c r="I109" s="317">
        <v>0</v>
      </c>
      <c r="J109" s="317">
        <v>0</v>
      </c>
    </row>
    <row r="110" spans="1:10" s="5" customFormat="1" ht="35.25" customHeight="1">
      <c r="A110" s="136" t="s">
        <v>245</v>
      </c>
      <c r="B110" s="8">
        <v>1230</v>
      </c>
      <c r="C110" s="310">
        <f t="shared" ref="C110:J110" si="36">C107-C108</f>
        <v>-402</v>
      </c>
      <c r="D110" s="310">
        <f t="shared" si="36"/>
        <v>3.0000000000005578</v>
      </c>
      <c r="E110" s="313">
        <f t="shared" si="36"/>
        <v>163.20000000000016</v>
      </c>
      <c r="F110" s="310">
        <f t="shared" si="36"/>
        <v>32.200000000000514</v>
      </c>
      <c r="G110" s="325">
        <f t="shared" si="36"/>
        <v>8.0500000000001286</v>
      </c>
      <c r="H110" s="325">
        <f t="shared" si="36"/>
        <v>8.0500000000001286</v>
      </c>
      <c r="I110" s="325">
        <f t="shared" si="36"/>
        <v>8.0500000000001286</v>
      </c>
      <c r="J110" s="325">
        <f t="shared" si="36"/>
        <v>8.0500000000001286</v>
      </c>
    </row>
    <row r="111" spans="1:10" s="5" customFormat="1" ht="20.100000000000001" customHeight="1">
      <c r="A111" s="219" t="s">
        <v>200</v>
      </c>
      <c r="B111" s="219"/>
      <c r="C111" s="219"/>
      <c r="D111" s="219"/>
      <c r="E111" s="219"/>
      <c r="F111" s="219"/>
      <c r="G111" s="219"/>
      <c r="H111" s="219"/>
      <c r="I111" s="219"/>
      <c r="J111" s="219"/>
    </row>
    <row r="112" spans="1:10" ht="20.100000000000001" customHeight="1">
      <c r="A112" s="6" t="s">
        <v>6</v>
      </c>
      <c r="B112" s="7">
        <v>1240</v>
      </c>
      <c r="C112" s="197">
        <f t="shared" ref="C112:J112" si="37">C14+C45+C102+C104</f>
        <v>19543</v>
      </c>
      <c r="D112" s="197">
        <f t="shared" si="37"/>
        <v>23566</v>
      </c>
      <c r="E112" s="197">
        <f t="shared" si="37"/>
        <v>23640.799999999999</v>
      </c>
      <c r="F112" s="197">
        <f t="shared" si="37"/>
        <v>24293.600000000002</v>
      </c>
      <c r="G112" s="197">
        <f t="shared" si="37"/>
        <v>6073.4000000000005</v>
      </c>
      <c r="H112" s="197">
        <f t="shared" si="37"/>
        <v>6073.4000000000005</v>
      </c>
      <c r="I112" s="197">
        <f t="shared" si="37"/>
        <v>6073.4000000000005</v>
      </c>
      <c r="J112" s="197">
        <f t="shared" si="37"/>
        <v>6073.4000000000005</v>
      </c>
    </row>
    <row r="113" spans="1:10" ht="20.100000000000001" customHeight="1">
      <c r="A113" s="6" t="s">
        <v>92</v>
      </c>
      <c r="B113" s="7">
        <v>1250</v>
      </c>
      <c r="C113" s="197">
        <f t="shared" ref="C113:J113" si="38">C19+C47+C78+C89+C103+C106+C108</f>
        <v>19945</v>
      </c>
      <c r="D113" s="197">
        <f t="shared" si="38"/>
        <v>23563</v>
      </c>
      <c r="E113" s="197">
        <f t="shared" si="38"/>
        <v>23477.599999999999</v>
      </c>
      <c r="F113" s="197">
        <f t="shared" si="38"/>
        <v>24261.4</v>
      </c>
      <c r="G113" s="197">
        <f t="shared" si="38"/>
        <v>6065.35</v>
      </c>
      <c r="H113" s="197">
        <f t="shared" si="38"/>
        <v>6065.35</v>
      </c>
      <c r="I113" s="197">
        <f t="shared" si="38"/>
        <v>6065.35</v>
      </c>
      <c r="J113" s="197">
        <f t="shared" si="38"/>
        <v>6065.35</v>
      </c>
    </row>
    <row r="114" spans="1:10" ht="20.100000000000001" customHeight="1">
      <c r="A114" s="219" t="s">
        <v>177</v>
      </c>
      <c r="B114" s="219"/>
      <c r="C114" s="219"/>
      <c r="D114" s="219"/>
      <c r="E114" s="219"/>
      <c r="F114" s="219"/>
      <c r="G114" s="219"/>
      <c r="H114" s="219"/>
      <c r="I114" s="219"/>
      <c r="J114" s="219"/>
    </row>
    <row r="115" spans="1:10" ht="20.100000000000001" customHeight="1">
      <c r="A115" s="6" t="s">
        <v>201</v>
      </c>
      <c r="B115" s="57">
        <v>1260</v>
      </c>
      <c r="C115" s="196">
        <f t="shared" ref="C115:J115" si="39">C116+C117</f>
        <v>1753</v>
      </c>
      <c r="D115" s="196">
        <f t="shared" si="39"/>
        <v>2229.8000000000002</v>
      </c>
      <c r="E115" s="198">
        <f t="shared" si="39"/>
        <v>2106.5</v>
      </c>
      <c r="F115" s="198">
        <f t="shared" si="39"/>
        <v>2170</v>
      </c>
      <c r="G115" s="198">
        <f t="shared" si="39"/>
        <v>542.5</v>
      </c>
      <c r="H115" s="198">
        <f t="shared" si="39"/>
        <v>542.5</v>
      </c>
      <c r="I115" s="198">
        <f t="shared" si="39"/>
        <v>542.5</v>
      </c>
      <c r="J115" s="198">
        <f t="shared" si="39"/>
        <v>542.5</v>
      </c>
    </row>
    <row r="116" spans="1:10" ht="20.100000000000001" customHeight="1">
      <c r="A116" s="6" t="s">
        <v>199</v>
      </c>
      <c r="B116" s="57">
        <v>1261</v>
      </c>
      <c r="C116" s="198">
        <f>C24</f>
        <v>241.4</v>
      </c>
      <c r="D116" s="198">
        <v>364</v>
      </c>
      <c r="E116" s="198">
        <f>E24</f>
        <v>450</v>
      </c>
      <c r="F116" s="198">
        <f t="shared" ref="F116:J116" si="40">F24</f>
        <v>476</v>
      </c>
      <c r="G116" s="198">
        <f t="shared" si="40"/>
        <v>119</v>
      </c>
      <c r="H116" s="198">
        <f t="shared" si="40"/>
        <v>119</v>
      </c>
      <c r="I116" s="198">
        <f t="shared" si="40"/>
        <v>119</v>
      </c>
      <c r="J116" s="198">
        <f t="shared" si="40"/>
        <v>119</v>
      </c>
    </row>
    <row r="117" spans="1:10" ht="20.100000000000001" customHeight="1">
      <c r="A117" s="6" t="s">
        <v>11</v>
      </c>
      <c r="B117" s="57">
        <v>1262</v>
      </c>
      <c r="C117" s="198">
        <f>1753-C116</f>
        <v>1511.6</v>
      </c>
      <c r="D117" s="198">
        <v>1865.8</v>
      </c>
      <c r="E117" s="198">
        <f>E25+E73</f>
        <v>1656.5</v>
      </c>
      <c r="F117" s="198">
        <f t="shared" ref="F117:J117" si="41">F25+F73</f>
        <v>1694</v>
      </c>
      <c r="G117" s="198">
        <f t="shared" si="41"/>
        <v>423.5</v>
      </c>
      <c r="H117" s="198">
        <f t="shared" si="41"/>
        <v>423.5</v>
      </c>
      <c r="I117" s="198">
        <f t="shared" si="41"/>
        <v>423.5</v>
      </c>
      <c r="J117" s="198">
        <f t="shared" si="41"/>
        <v>423.5</v>
      </c>
    </row>
    <row r="118" spans="1:10" ht="20.100000000000001" customHeight="1">
      <c r="A118" s="6" t="s">
        <v>2</v>
      </c>
      <c r="B118" s="57">
        <v>1270</v>
      </c>
      <c r="C118" s="196">
        <v>2872</v>
      </c>
      <c r="D118" s="196">
        <v>2985</v>
      </c>
      <c r="E118" s="196">
        <f>E27+E55+E81</f>
        <v>2645.5</v>
      </c>
      <c r="F118" s="196">
        <f t="shared" ref="F118:J118" si="42">F27+F55+F81</f>
        <v>2762.6</v>
      </c>
      <c r="G118" s="196">
        <f t="shared" si="42"/>
        <v>696.86666666666667</v>
      </c>
      <c r="H118" s="196">
        <f t="shared" si="42"/>
        <v>696.86666666666667</v>
      </c>
      <c r="I118" s="196">
        <f t="shared" si="42"/>
        <v>696.86666666666667</v>
      </c>
      <c r="J118" s="196">
        <f t="shared" si="42"/>
        <v>671.86666666666667</v>
      </c>
    </row>
    <row r="119" spans="1:10" ht="20.100000000000001" customHeight="1">
      <c r="A119" s="6" t="s">
        <v>3</v>
      </c>
      <c r="B119" s="57">
        <v>1280</v>
      </c>
      <c r="C119" s="196">
        <v>1086</v>
      </c>
      <c r="D119" s="196">
        <v>1095</v>
      </c>
      <c r="E119" s="196">
        <f>E28+E56+E84</f>
        <v>995.2</v>
      </c>
      <c r="F119" s="196">
        <f t="shared" ref="F119:J119" si="43">F28+F56+F84</f>
        <v>1042</v>
      </c>
      <c r="G119" s="196">
        <f t="shared" si="43"/>
        <v>260.5</v>
      </c>
      <c r="H119" s="196">
        <f t="shared" si="43"/>
        <v>260.5</v>
      </c>
      <c r="I119" s="196">
        <f t="shared" si="43"/>
        <v>260.5</v>
      </c>
      <c r="J119" s="196">
        <f t="shared" si="43"/>
        <v>260.5</v>
      </c>
    </row>
    <row r="120" spans="1:10" ht="20.100000000000001" customHeight="1">
      <c r="A120" s="6" t="s">
        <v>4</v>
      </c>
      <c r="B120" s="57">
        <v>1290</v>
      </c>
      <c r="C120" s="196">
        <v>862</v>
      </c>
      <c r="D120" s="196">
        <v>852.4</v>
      </c>
      <c r="E120" s="196">
        <f>E30+E57</f>
        <v>406</v>
      </c>
      <c r="F120" s="196">
        <f t="shared" ref="F120:J120" si="44">F30+F57</f>
        <v>418</v>
      </c>
      <c r="G120" s="196">
        <f t="shared" si="44"/>
        <v>104.5</v>
      </c>
      <c r="H120" s="196">
        <f t="shared" si="44"/>
        <v>104.5</v>
      </c>
      <c r="I120" s="196">
        <f t="shared" si="44"/>
        <v>104.5</v>
      </c>
      <c r="J120" s="196">
        <f t="shared" si="44"/>
        <v>104.5</v>
      </c>
    </row>
    <row r="121" spans="1:10" ht="20.100000000000001" customHeight="1">
      <c r="A121" s="6" t="s">
        <v>12</v>
      </c>
      <c r="B121" s="57">
        <v>1300</v>
      </c>
      <c r="C121" s="196">
        <v>13297</v>
      </c>
      <c r="D121" s="196">
        <v>16490.8</v>
      </c>
      <c r="E121" s="196">
        <f>E113-E115-E118-E119-E120</f>
        <v>17324.399999999998</v>
      </c>
      <c r="F121" s="196">
        <f t="shared" ref="F121:J121" si="45">F113-F115-F118-F119-F120</f>
        <v>17868.800000000003</v>
      </c>
      <c r="G121" s="196">
        <f t="shared" si="45"/>
        <v>4460.9833333333336</v>
      </c>
      <c r="H121" s="196">
        <f t="shared" si="45"/>
        <v>4460.9833333333336</v>
      </c>
      <c r="I121" s="196">
        <f t="shared" si="45"/>
        <v>4460.9833333333336</v>
      </c>
      <c r="J121" s="196">
        <f t="shared" si="45"/>
        <v>4485.9833333333336</v>
      </c>
    </row>
    <row r="122" spans="1:10" s="5" customFormat="1" ht="20.100000000000001" customHeight="1">
      <c r="A122" s="136" t="s">
        <v>40</v>
      </c>
      <c r="B122" s="56">
        <v>1310</v>
      </c>
      <c r="C122" s="196">
        <f t="shared" ref="C122:J122" si="46">C115+C118+C119+C120+C121</f>
        <v>19870</v>
      </c>
      <c r="D122" s="196">
        <f t="shared" si="46"/>
        <v>23653</v>
      </c>
      <c r="E122" s="196">
        <f t="shared" si="46"/>
        <v>23477.599999999999</v>
      </c>
      <c r="F122" s="196">
        <f t="shared" si="46"/>
        <v>24261.4</v>
      </c>
      <c r="G122" s="196">
        <f t="shared" si="46"/>
        <v>6065.35</v>
      </c>
      <c r="H122" s="196">
        <f t="shared" si="46"/>
        <v>6065.35</v>
      </c>
      <c r="I122" s="196">
        <f t="shared" si="46"/>
        <v>6065.35</v>
      </c>
      <c r="J122" s="196">
        <f t="shared" si="46"/>
        <v>6065.35</v>
      </c>
    </row>
    <row r="123" spans="1:10" s="5" customFormat="1" ht="20.100000000000001" customHeight="1">
      <c r="A123" s="39"/>
      <c r="B123" s="43"/>
      <c r="C123" s="44"/>
      <c r="D123" s="44"/>
      <c r="E123" s="44"/>
      <c r="F123" s="44"/>
      <c r="G123" s="45"/>
      <c r="H123" s="45"/>
      <c r="I123" s="45"/>
      <c r="J123" s="45"/>
    </row>
    <row r="124" spans="1:10" s="5" customFormat="1" ht="15.75" customHeight="1">
      <c r="A124" s="39"/>
      <c r="B124" s="43"/>
      <c r="C124" s="44"/>
      <c r="D124" s="44"/>
      <c r="E124" s="44"/>
      <c r="F124" s="44"/>
      <c r="G124" s="45"/>
      <c r="H124" s="45"/>
      <c r="I124" s="45"/>
      <c r="J124" s="45"/>
    </row>
    <row r="125" spans="1:10" ht="16.5" customHeight="1">
      <c r="A125" s="24"/>
      <c r="C125" s="133"/>
      <c r="D125" s="133"/>
      <c r="E125" s="133"/>
      <c r="F125" s="25"/>
      <c r="G125" s="25"/>
      <c r="H125" s="25"/>
      <c r="I125" s="25"/>
      <c r="J125" s="25"/>
    </row>
    <row r="126" spans="1:10" s="154" customFormat="1" ht="19.5" customHeight="1">
      <c r="A126" s="107" t="s">
        <v>543</v>
      </c>
      <c r="B126" s="27"/>
      <c r="C126" s="220" t="s">
        <v>85</v>
      </c>
      <c r="D126" s="220"/>
      <c r="E126" s="220"/>
      <c r="F126" s="221"/>
      <c r="G126" s="164"/>
      <c r="H126" s="210" t="s">
        <v>269</v>
      </c>
      <c r="I126" s="210"/>
      <c r="J126" s="210"/>
    </row>
    <row r="127" spans="1:10" s="2" customFormat="1" ht="15.75" customHeight="1">
      <c r="A127" s="108" t="s">
        <v>61</v>
      </c>
      <c r="B127" s="105"/>
      <c r="C127" s="203" t="s">
        <v>62</v>
      </c>
      <c r="D127" s="203"/>
      <c r="E127" s="203"/>
      <c r="F127" s="203"/>
      <c r="G127" s="106"/>
      <c r="H127" s="203" t="s">
        <v>81</v>
      </c>
      <c r="I127" s="203"/>
      <c r="J127" s="203"/>
    </row>
    <row r="128" spans="1:10" ht="20.100000000000001" customHeight="1">
      <c r="A128" s="24"/>
      <c r="C128" s="133"/>
      <c r="D128" s="133"/>
      <c r="E128" s="133"/>
      <c r="F128" s="25"/>
      <c r="G128" s="25"/>
      <c r="H128" s="25"/>
      <c r="I128" s="25"/>
      <c r="J128" s="25"/>
    </row>
    <row r="129" spans="1:10">
      <c r="A129" s="24"/>
      <c r="C129" s="133"/>
      <c r="D129" s="133"/>
      <c r="E129" s="133"/>
      <c r="F129" s="25"/>
      <c r="G129" s="25"/>
      <c r="H129" s="25"/>
      <c r="I129" s="25"/>
      <c r="J129" s="25"/>
    </row>
    <row r="130" spans="1:10">
      <c r="A130" s="24"/>
      <c r="C130" s="133"/>
      <c r="D130" s="133"/>
      <c r="E130" s="133"/>
      <c r="F130" s="25"/>
      <c r="G130" s="25"/>
      <c r="H130" s="25"/>
      <c r="I130" s="25"/>
      <c r="J130" s="25"/>
    </row>
    <row r="131" spans="1:10">
      <c r="A131" s="24"/>
      <c r="C131" s="133"/>
      <c r="D131" s="133"/>
      <c r="E131" s="133"/>
      <c r="F131" s="25"/>
      <c r="G131" s="25"/>
      <c r="H131" s="25"/>
      <c r="I131" s="25"/>
      <c r="J131" s="25"/>
    </row>
    <row r="132" spans="1:10">
      <c r="A132" s="24"/>
      <c r="C132" s="133"/>
      <c r="D132" s="133"/>
      <c r="E132" s="133"/>
      <c r="F132" s="25"/>
      <c r="G132" s="25"/>
      <c r="H132" s="25"/>
      <c r="I132" s="25"/>
      <c r="J132" s="25"/>
    </row>
    <row r="133" spans="1:10">
      <c r="A133" s="24"/>
      <c r="C133" s="133"/>
      <c r="D133" s="133"/>
      <c r="E133" s="133"/>
      <c r="F133" s="25"/>
      <c r="G133" s="25"/>
      <c r="H133" s="25"/>
      <c r="I133" s="25"/>
      <c r="J133" s="25"/>
    </row>
    <row r="134" spans="1:10">
      <c r="A134" s="24"/>
      <c r="C134" s="133"/>
      <c r="D134" s="133"/>
      <c r="E134" s="133"/>
      <c r="F134" s="25"/>
      <c r="G134" s="25"/>
      <c r="H134" s="25"/>
      <c r="I134" s="25"/>
      <c r="J134" s="25"/>
    </row>
    <row r="135" spans="1:10">
      <c r="A135" s="24"/>
      <c r="C135" s="133"/>
      <c r="D135" s="133"/>
      <c r="E135" s="133"/>
      <c r="F135" s="25"/>
      <c r="G135" s="25"/>
      <c r="H135" s="25"/>
      <c r="I135" s="25"/>
      <c r="J135" s="25"/>
    </row>
    <row r="136" spans="1:10">
      <c r="A136" s="24"/>
      <c r="C136" s="133"/>
      <c r="D136" s="133"/>
      <c r="E136" s="133"/>
      <c r="F136" s="25"/>
      <c r="G136" s="25"/>
      <c r="H136" s="25"/>
      <c r="I136" s="25"/>
      <c r="J136" s="25"/>
    </row>
    <row r="137" spans="1:10">
      <c r="A137" s="24"/>
      <c r="C137" s="133"/>
      <c r="D137" s="133"/>
      <c r="E137" s="133"/>
      <c r="F137" s="25"/>
      <c r="G137" s="25"/>
      <c r="H137" s="25"/>
      <c r="I137" s="25"/>
      <c r="J137" s="25"/>
    </row>
    <row r="138" spans="1:10">
      <c r="A138" s="24"/>
      <c r="C138" s="133"/>
      <c r="D138" s="133"/>
      <c r="E138" s="133"/>
      <c r="F138" s="25"/>
      <c r="G138" s="25"/>
      <c r="H138" s="25"/>
      <c r="I138" s="25"/>
      <c r="J138" s="25"/>
    </row>
    <row r="139" spans="1:10">
      <c r="A139" s="24"/>
      <c r="C139" s="133"/>
      <c r="D139" s="133"/>
      <c r="E139" s="133"/>
      <c r="F139" s="25"/>
      <c r="G139" s="25"/>
      <c r="H139" s="25"/>
      <c r="I139" s="25"/>
      <c r="J139" s="25"/>
    </row>
    <row r="140" spans="1:10">
      <c r="A140" s="24"/>
      <c r="C140" s="133"/>
      <c r="D140" s="133"/>
      <c r="E140" s="133"/>
      <c r="F140" s="25"/>
      <c r="G140" s="25"/>
      <c r="H140" s="25"/>
      <c r="I140" s="25"/>
      <c r="J140" s="25"/>
    </row>
    <row r="141" spans="1:10">
      <c r="A141" s="24"/>
      <c r="C141" s="133"/>
      <c r="D141" s="133"/>
      <c r="E141" s="133"/>
      <c r="F141" s="25"/>
      <c r="G141" s="25"/>
      <c r="H141" s="25"/>
      <c r="I141" s="25"/>
      <c r="J141" s="25"/>
    </row>
    <row r="142" spans="1:10">
      <c r="A142" s="24"/>
      <c r="C142" s="133"/>
      <c r="D142" s="133"/>
      <c r="E142" s="133"/>
      <c r="F142" s="25"/>
      <c r="G142" s="25"/>
      <c r="H142" s="25"/>
      <c r="I142" s="25"/>
      <c r="J142" s="25"/>
    </row>
    <row r="143" spans="1:10">
      <c r="A143" s="24"/>
      <c r="C143" s="133"/>
      <c r="D143" s="133"/>
      <c r="E143" s="133"/>
      <c r="F143" s="25"/>
      <c r="G143" s="25"/>
      <c r="H143" s="25"/>
      <c r="I143" s="25"/>
      <c r="J143" s="25"/>
    </row>
    <row r="144" spans="1:10">
      <c r="A144" s="24"/>
      <c r="C144" s="133"/>
      <c r="D144" s="133"/>
      <c r="E144" s="133"/>
      <c r="F144" s="25"/>
      <c r="G144" s="25"/>
      <c r="H144" s="25"/>
      <c r="I144" s="25"/>
      <c r="J144" s="25"/>
    </row>
    <row r="145" spans="1:10">
      <c r="A145" s="24"/>
      <c r="C145" s="133"/>
      <c r="D145" s="133"/>
      <c r="E145" s="133"/>
      <c r="F145" s="25"/>
      <c r="G145" s="25"/>
      <c r="H145" s="25"/>
      <c r="I145" s="25"/>
      <c r="J145" s="25"/>
    </row>
    <row r="146" spans="1:10">
      <c r="A146" s="24"/>
      <c r="C146" s="133"/>
      <c r="D146" s="133"/>
      <c r="E146" s="133"/>
      <c r="F146" s="25"/>
      <c r="G146" s="25"/>
      <c r="H146" s="25"/>
      <c r="I146" s="25"/>
      <c r="J146" s="25"/>
    </row>
    <row r="147" spans="1:10">
      <c r="A147" s="24"/>
      <c r="C147" s="133"/>
      <c r="D147" s="133"/>
      <c r="E147" s="133"/>
      <c r="F147" s="25"/>
      <c r="G147" s="25"/>
      <c r="H147" s="25"/>
      <c r="I147" s="25"/>
      <c r="J147" s="25"/>
    </row>
    <row r="148" spans="1:10">
      <c r="A148" s="24"/>
      <c r="C148" s="133"/>
      <c r="D148" s="133"/>
      <c r="E148" s="133"/>
      <c r="F148" s="25"/>
      <c r="G148" s="25"/>
      <c r="H148" s="25"/>
      <c r="I148" s="25"/>
      <c r="J148" s="25"/>
    </row>
    <row r="149" spans="1:10">
      <c r="A149" s="24"/>
      <c r="C149" s="133"/>
      <c r="D149" s="133"/>
      <c r="E149" s="133"/>
      <c r="F149" s="25"/>
      <c r="G149" s="25"/>
      <c r="H149" s="25"/>
      <c r="I149" s="25"/>
      <c r="J149" s="25"/>
    </row>
    <row r="150" spans="1:10">
      <c r="A150" s="24"/>
      <c r="C150" s="133"/>
      <c r="D150" s="133"/>
      <c r="E150" s="133"/>
      <c r="F150" s="25"/>
      <c r="G150" s="25"/>
      <c r="H150" s="25"/>
      <c r="I150" s="25"/>
      <c r="J150" s="25"/>
    </row>
    <row r="151" spans="1:10">
      <c r="A151" s="24"/>
      <c r="C151" s="133"/>
      <c r="D151" s="133"/>
      <c r="E151" s="133"/>
      <c r="F151" s="25"/>
      <c r="G151" s="25"/>
      <c r="H151" s="25"/>
      <c r="I151" s="25"/>
      <c r="J151" s="25"/>
    </row>
    <row r="152" spans="1:10">
      <c r="A152" s="24"/>
      <c r="C152" s="133"/>
      <c r="D152" s="133"/>
      <c r="E152" s="133"/>
      <c r="F152" s="25"/>
      <c r="G152" s="25"/>
      <c r="H152" s="25"/>
      <c r="I152" s="25"/>
      <c r="J152" s="25"/>
    </row>
    <row r="153" spans="1:10">
      <c r="A153" s="24"/>
      <c r="C153" s="133"/>
      <c r="D153" s="133"/>
      <c r="E153" s="133"/>
      <c r="F153" s="25"/>
      <c r="G153" s="25"/>
      <c r="H153" s="25"/>
      <c r="I153" s="25"/>
      <c r="J153" s="25"/>
    </row>
    <row r="154" spans="1:10">
      <c r="A154" s="24"/>
      <c r="C154" s="133"/>
      <c r="D154" s="133"/>
      <c r="E154" s="133"/>
      <c r="F154" s="25"/>
      <c r="G154" s="25"/>
      <c r="H154" s="25"/>
      <c r="I154" s="25"/>
      <c r="J154" s="25"/>
    </row>
    <row r="155" spans="1:10">
      <c r="A155" s="24"/>
      <c r="C155" s="133"/>
      <c r="D155" s="133"/>
      <c r="E155" s="133"/>
      <c r="F155" s="25"/>
      <c r="G155" s="25"/>
      <c r="H155" s="25"/>
      <c r="I155" s="25"/>
      <c r="J155" s="25"/>
    </row>
    <row r="156" spans="1:10">
      <c r="A156" s="24"/>
      <c r="C156" s="133"/>
      <c r="D156" s="133"/>
      <c r="E156" s="133"/>
      <c r="F156" s="25"/>
      <c r="G156" s="25"/>
      <c r="H156" s="25"/>
      <c r="I156" s="25"/>
      <c r="J156" s="25"/>
    </row>
    <row r="157" spans="1:10">
      <c r="A157" s="24"/>
      <c r="C157" s="133"/>
      <c r="D157" s="133"/>
      <c r="E157" s="133"/>
      <c r="F157" s="25"/>
      <c r="G157" s="25"/>
      <c r="H157" s="25"/>
      <c r="I157" s="25"/>
      <c r="J157" s="25"/>
    </row>
    <row r="158" spans="1:10">
      <c r="A158" s="24"/>
      <c r="C158" s="133"/>
      <c r="D158" s="133"/>
      <c r="E158" s="133"/>
      <c r="F158" s="25"/>
      <c r="G158" s="25"/>
      <c r="H158" s="25"/>
      <c r="I158" s="25"/>
      <c r="J158" s="25"/>
    </row>
    <row r="159" spans="1:10">
      <c r="A159" s="24"/>
      <c r="C159" s="133"/>
      <c r="D159" s="133"/>
      <c r="E159" s="133"/>
      <c r="F159" s="25"/>
      <c r="G159" s="25"/>
      <c r="H159" s="25"/>
      <c r="I159" s="25"/>
      <c r="J159" s="25"/>
    </row>
    <row r="160" spans="1:10">
      <c r="A160" s="24"/>
      <c r="C160" s="133"/>
      <c r="D160" s="133"/>
      <c r="E160" s="133"/>
      <c r="F160" s="25"/>
      <c r="G160" s="25"/>
      <c r="H160" s="25"/>
      <c r="I160" s="25"/>
      <c r="J160" s="25"/>
    </row>
    <row r="161" spans="1:10">
      <c r="A161" s="24"/>
      <c r="C161" s="133"/>
      <c r="D161" s="133"/>
      <c r="E161" s="133"/>
      <c r="F161" s="25"/>
      <c r="G161" s="25"/>
      <c r="H161" s="25"/>
      <c r="I161" s="25"/>
      <c r="J161" s="25"/>
    </row>
    <row r="162" spans="1:10">
      <c r="A162" s="24"/>
      <c r="C162" s="133"/>
      <c r="D162" s="133"/>
      <c r="E162" s="133"/>
      <c r="F162" s="25"/>
      <c r="G162" s="25"/>
      <c r="H162" s="25"/>
      <c r="I162" s="25"/>
      <c r="J162" s="25"/>
    </row>
    <row r="163" spans="1:10">
      <c r="A163" s="24"/>
      <c r="C163" s="133"/>
      <c r="D163" s="133"/>
      <c r="E163" s="133"/>
      <c r="F163" s="25"/>
      <c r="G163" s="25"/>
      <c r="H163" s="25"/>
      <c r="I163" s="25"/>
      <c r="J163" s="25"/>
    </row>
    <row r="164" spans="1:10">
      <c r="A164" s="24"/>
      <c r="C164" s="133"/>
      <c r="D164" s="133"/>
      <c r="E164" s="133"/>
      <c r="F164" s="25"/>
      <c r="G164" s="25"/>
      <c r="H164" s="25"/>
      <c r="I164" s="25"/>
      <c r="J164" s="25"/>
    </row>
    <row r="165" spans="1:10">
      <c r="A165" s="24"/>
      <c r="C165" s="133"/>
      <c r="D165" s="133"/>
      <c r="E165" s="133"/>
      <c r="F165" s="25"/>
      <c r="G165" s="25"/>
      <c r="H165" s="25"/>
      <c r="I165" s="25"/>
      <c r="J165" s="25"/>
    </row>
    <row r="166" spans="1:10">
      <c r="A166" s="24"/>
      <c r="C166" s="133"/>
      <c r="D166" s="133"/>
      <c r="E166" s="133"/>
      <c r="F166" s="25"/>
      <c r="G166" s="25"/>
      <c r="H166" s="25"/>
      <c r="I166" s="25"/>
      <c r="J166" s="25"/>
    </row>
    <row r="167" spans="1:10">
      <c r="A167" s="24"/>
      <c r="C167" s="133"/>
      <c r="D167" s="133"/>
      <c r="E167" s="133"/>
      <c r="F167" s="25"/>
      <c r="G167" s="25"/>
      <c r="H167" s="25"/>
      <c r="I167" s="25"/>
      <c r="J167" s="25"/>
    </row>
    <row r="168" spans="1:10">
      <c r="A168" s="24"/>
      <c r="C168" s="133"/>
      <c r="D168" s="133"/>
      <c r="E168" s="133"/>
      <c r="F168" s="25"/>
      <c r="G168" s="25"/>
      <c r="H168" s="25"/>
      <c r="I168" s="25"/>
      <c r="J168" s="25"/>
    </row>
    <row r="169" spans="1:10">
      <c r="A169" s="24"/>
      <c r="C169" s="133"/>
      <c r="D169" s="133"/>
      <c r="E169" s="133"/>
      <c r="F169" s="25"/>
      <c r="G169" s="25"/>
      <c r="H169" s="25"/>
      <c r="I169" s="25"/>
      <c r="J169" s="25"/>
    </row>
    <row r="170" spans="1:10">
      <c r="A170" s="24"/>
      <c r="C170" s="133"/>
      <c r="D170" s="133"/>
      <c r="E170" s="133"/>
      <c r="F170" s="25"/>
      <c r="G170" s="25"/>
      <c r="H170" s="25"/>
      <c r="I170" s="25"/>
      <c r="J170" s="25"/>
    </row>
    <row r="171" spans="1:10">
      <c r="A171" s="24"/>
      <c r="C171" s="133"/>
      <c r="D171" s="133"/>
      <c r="E171" s="133"/>
      <c r="F171" s="25"/>
      <c r="G171" s="25"/>
      <c r="H171" s="25"/>
      <c r="I171" s="25"/>
      <c r="J171" s="25"/>
    </row>
    <row r="172" spans="1:10">
      <c r="A172" s="24"/>
      <c r="C172" s="133"/>
      <c r="D172" s="133"/>
      <c r="E172" s="133"/>
      <c r="F172" s="25"/>
      <c r="G172" s="25"/>
      <c r="H172" s="25"/>
      <c r="I172" s="25"/>
      <c r="J172" s="25"/>
    </row>
    <row r="173" spans="1:10">
      <c r="A173" s="24"/>
      <c r="C173" s="133"/>
      <c r="D173" s="133"/>
      <c r="E173" s="133"/>
      <c r="F173" s="25"/>
      <c r="G173" s="25"/>
      <c r="H173" s="25"/>
      <c r="I173" s="25"/>
      <c r="J173" s="25"/>
    </row>
    <row r="174" spans="1:10">
      <c r="A174" s="24"/>
      <c r="C174" s="133"/>
      <c r="D174" s="133"/>
      <c r="E174" s="133"/>
      <c r="F174" s="25"/>
      <c r="G174" s="25"/>
      <c r="H174" s="25"/>
      <c r="I174" s="25"/>
      <c r="J174" s="25"/>
    </row>
    <row r="175" spans="1:10">
      <c r="A175" s="24"/>
      <c r="C175" s="133"/>
      <c r="D175" s="133"/>
      <c r="E175" s="133"/>
      <c r="F175" s="25"/>
      <c r="G175" s="25"/>
      <c r="H175" s="25"/>
      <c r="I175" s="25"/>
      <c r="J175" s="25"/>
    </row>
    <row r="176" spans="1:10">
      <c r="A176" s="24"/>
      <c r="C176" s="133"/>
      <c r="D176" s="133"/>
      <c r="E176" s="133"/>
      <c r="F176" s="25"/>
      <c r="G176" s="25"/>
      <c r="H176" s="25"/>
      <c r="I176" s="25"/>
      <c r="J176" s="25"/>
    </row>
    <row r="177" spans="1:10">
      <c r="A177" s="24"/>
      <c r="C177" s="133"/>
      <c r="D177" s="133"/>
      <c r="E177" s="133"/>
      <c r="F177" s="25"/>
      <c r="G177" s="25"/>
      <c r="H177" s="25"/>
      <c r="I177" s="25"/>
      <c r="J177" s="25"/>
    </row>
    <row r="178" spans="1:10">
      <c r="A178" s="24"/>
      <c r="C178" s="133"/>
      <c r="D178" s="133"/>
      <c r="E178" s="133"/>
      <c r="F178" s="25"/>
      <c r="G178" s="25"/>
      <c r="H178" s="25"/>
      <c r="I178" s="25"/>
      <c r="J178" s="25"/>
    </row>
    <row r="179" spans="1:10">
      <c r="A179" s="24"/>
      <c r="C179" s="133"/>
      <c r="D179" s="133"/>
      <c r="E179" s="133"/>
      <c r="F179" s="25"/>
      <c r="G179" s="25"/>
      <c r="H179" s="25"/>
      <c r="I179" s="25"/>
      <c r="J179" s="25"/>
    </row>
    <row r="180" spans="1:10">
      <c r="A180" s="24"/>
      <c r="C180" s="133"/>
      <c r="D180" s="133"/>
      <c r="E180" s="133"/>
      <c r="F180" s="25"/>
      <c r="G180" s="25"/>
      <c r="H180" s="25"/>
      <c r="I180" s="25"/>
      <c r="J180" s="25"/>
    </row>
    <row r="181" spans="1:10">
      <c r="A181" s="24"/>
      <c r="C181" s="133"/>
      <c r="D181" s="133"/>
      <c r="E181" s="133"/>
      <c r="F181" s="25"/>
      <c r="G181" s="25"/>
      <c r="H181" s="25"/>
      <c r="I181" s="25"/>
      <c r="J181" s="25"/>
    </row>
    <row r="182" spans="1:10">
      <c r="A182" s="24"/>
      <c r="C182" s="133"/>
      <c r="D182" s="133"/>
      <c r="E182" s="133"/>
      <c r="F182" s="25"/>
      <c r="G182" s="25"/>
      <c r="H182" s="25"/>
      <c r="I182" s="25"/>
      <c r="J182" s="25"/>
    </row>
    <row r="183" spans="1:10">
      <c r="A183" s="24"/>
      <c r="C183" s="133"/>
      <c r="D183" s="133"/>
      <c r="E183" s="133"/>
      <c r="F183" s="25"/>
      <c r="G183" s="25"/>
      <c r="H183" s="25"/>
      <c r="I183" s="25"/>
      <c r="J183" s="25"/>
    </row>
    <row r="184" spans="1:10">
      <c r="A184" s="24"/>
      <c r="C184" s="133"/>
      <c r="D184" s="133"/>
      <c r="E184" s="133"/>
      <c r="F184" s="25"/>
      <c r="G184" s="25"/>
      <c r="H184" s="25"/>
      <c r="I184" s="25"/>
      <c r="J184" s="25"/>
    </row>
    <row r="185" spans="1:10">
      <c r="A185" s="24"/>
      <c r="C185" s="133"/>
      <c r="D185" s="133"/>
      <c r="E185" s="133"/>
      <c r="F185" s="25"/>
      <c r="G185" s="25"/>
      <c r="H185" s="25"/>
      <c r="I185" s="25"/>
      <c r="J185" s="25"/>
    </row>
    <row r="186" spans="1:10">
      <c r="A186" s="36"/>
    </row>
    <row r="187" spans="1:10">
      <c r="A187" s="36"/>
    </row>
    <row r="188" spans="1:10">
      <c r="A188" s="36"/>
    </row>
    <row r="189" spans="1:10">
      <c r="A189" s="36"/>
    </row>
    <row r="190" spans="1:10">
      <c r="A190" s="36"/>
    </row>
    <row r="191" spans="1:10">
      <c r="A191" s="36"/>
    </row>
    <row r="192" spans="1:10">
      <c r="A192" s="36"/>
    </row>
    <row r="193" spans="1:1">
      <c r="A193" s="36"/>
    </row>
    <row r="194" spans="1:1">
      <c r="A194" s="36"/>
    </row>
    <row r="195" spans="1:1">
      <c r="A195" s="36"/>
    </row>
    <row r="196" spans="1:1">
      <c r="A196" s="36"/>
    </row>
    <row r="197" spans="1:1">
      <c r="A197" s="36"/>
    </row>
    <row r="198" spans="1:1">
      <c r="A198" s="36"/>
    </row>
    <row r="199" spans="1:1">
      <c r="A199" s="36"/>
    </row>
    <row r="200" spans="1:1">
      <c r="A200" s="36"/>
    </row>
    <row r="201" spans="1:1">
      <c r="A201" s="36"/>
    </row>
    <row r="202" spans="1:1">
      <c r="A202" s="36"/>
    </row>
    <row r="203" spans="1:1">
      <c r="A203" s="36"/>
    </row>
    <row r="204" spans="1:1">
      <c r="A204" s="36"/>
    </row>
    <row r="205" spans="1:1">
      <c r="A205" s="36"/>
    </row>
    <row r="206" spans="1:1">
      <c r="A206" s="36"/>
    </row>
    <row r="207" spans="1:1">
      <c r="A207" s="36"/>
    </row>
    <row r="208" spans="1:1">
      <c r="A208" s="36"/>
    </row>
    <row r="209" spans="1:1">
      <c r="A209" s="36"/>
    </row>
    <row r="210" spans="1:1">
      <c r="A210" s="36"/>
    </row>
    <row r="211" spans="1:1">
      <c r="A211" s="36"/>
    </row>
    <row r="212" spans="1:1">
      <c r="A212" s="36"/>
    </row>
    <row r="213" spans="1:1">
      <c r="A213" s="36"/>
    </row>
    <row r="214" spans="1:1">
      <c r="A214" s="36"/>
    </row>
    <row r="215" spans="1:1">
      <c r="A215" s="36"/>
    </row>
    <row r="216" spans="1:1">
      <c r="A216" s="36"/>
    </row>
    <row r="217" spans="1:1">
      <c r="A217" s="36"/>
    </row>
    <row r="218" spans="1:1">
      <c r="A218" s="36"/>
    </row>
    <row r="219" spans="1:1">
      <c r="A219" s="36"/>
    </row>
    <row r="220" spans="1:1">
      <c r="A220" s="36"/>
    </row>
    <row r="221" spans="1:1">
      <c r="A221" s="36"/>
    </row>
    <row r="222" spans="1:1">
      <c r="A222" s="36"/>
    </row>
    <row r="223" spans="1:1">
      <c r="A223" s="36"/>
    </row>
    <row r="224" spans="1:1">
      <c r="A224" s="36"/>
    </row>
    <row r="225" spans="1:1">
      <c r="A225" s="36"/>
    </row>
    <row r="226" spans="1:1">
      <c r="A226" s="36"/>
    </row>
    <row r="227" spans="1:1">
      <c r="A227" s="36"/>
    </row>
    <row r="228" spans="1:1">
      <c r="A228" s="36"/>
    </row>
    <row r="229" spans="1:1">
      <c r="A229" s="36"/>
    </row>
    <row r="230" spans="1:1">
      <c r="A230" s="36"/>
    </row>
    <row r="231" spans="1:1">
      <c r="A231" s="36"/>
    </row>
    <row r="232" spans="1:1">
      <c r="A232" s="36"/>
    </row>
    <row r="233" spans="1:1">
      <c r="A233" s="36"/>
    </row>
    <row r="234" spans="1:1">
      <c r="A234" s="36"/>
    </row>
    <row r="235" spans="1:1">
      <c r="A235" s="36"/>
    </row>
    <row r="236" spans="1:1">
      <c r="A236" s="36"/>
    </row>
    <row r="237" spans="1:1">
      <c r="A237" s="36"/>
    </row>
    <row r="238" spans="1:1">
      <c r="A238" s="36"/>
    </row>
    <row r="239" spans="1:1">
      <c r="A239" s="36"/>
    </row>
    <row r="240" spans="1:1">
      <c r="A240" s="36"/>
    </row>
    <row r="241" spans="1:1">
      <c r="A241" s="36"/>
    </row>
    <row r="242" spans="1:1">
      <c r="A242" s="36"/>
    </row>
    <row r="243" spans="1:1">
      <c r="A243" s="36"/>
    </row>
    <row r="244" spans="1:1">
      <c r="A244" s="36"/>
    </row>
    <row r="245" spans="1:1">
      <c r="A245" s="36"/>
    </row>
    <row r="246" spans="1:1">
      <c r="A246" s="36"/>
    </row>
    <row r="247" spans="1:1">
      <c r="A247" s="36"/>
    </row>
    <row r="248" spans="1:1">
      <c r="A248" s="36"/>
    </row>
    <row r="249" spans="1:1">
      <c r="A249" s="36"/>
    </row>
    <row r="250" spans="1:1">
      <c r="A250" s="36"/>
    </row>
    <row r="251" spans="1:1">
      <c r="A251" s="36"/>
    </row>
    <row r="252" spans="1:1">
      <c r="A252" s="36"/>
    </row>
    <row r="253" spans="1:1">
      <c r="A253" s="36"/>
    </row>
    <row r="254" spans="1:1">
      <c r="A254" s="36"/>
    </row>
    <row r="255" spans="1:1">
      <c r="A255" s="36"/>
    </row>
    <row r="256" spans="1:1">
      <c r="A256" s="36"/>
    </row>
    <row r="257" spans="1:1">
      <c r="A257" s="36"/>
    </row>
    <row r="258" spans="1:1">
      <c r="A258" s="36"/>
    </row>
    <row r="259" spans="1:1">
      <c r="A259" s="36"/>
    </row>
    <row r="260" spans="1:1">
      <c r="A260" s="36"/>
    </row>
    <row r="261" spans="1:1">
      <c r="A261" s="36"/>
    </row>
    <row r="262" spans="1:1">
      <c r="A262" s="36"/>
    </row>
    <row r="263" spans="1:1">
      <c r="A263" s="36"/>
    </row>
    <row r="264" spans="1:1">
      <c r="A264" s="36"/>
    </row>
    <row r="265" spans="1:1">
      <c r="A265" s="36"/>
    </row>
    <row r="266" spans="1:1">
      <c r="A266" s="36"/>
    </row>
    <row r="267" spans="1:1">
      <c r="A267" s="36"/>
    </row>
    <row r="268" spans="1:1">
      <c r="A268" s="36"/>
    </row>
    <row r="269" spans="1:1">
      <c r="A269" s="36"/>
    </row>
    <row r="270" spans="1:1">
      <c r="A270" s="36"/>
    </row>
    <row r="271" spans="1:1">
      <c r="A271" s="36"/>
    </row>
    <row r="272" spans="1:1">
      <c r="A272" s="36"/>
    </row>
    <row r="273" spans="1:1">
      <c r="A273" s="36"/>
    </row>
    <row r="274" spans="1:1">
      <c r="A274" s="36"/>
    </row>
    <row r="275" spans="1:1">
      <c r="A275" s="36"/>
    </row>
    <row r="276" spans="1:1">
      <c r="A276" s="36"/>
    </row>
    <row r="277" spans="1:1">
      <c r="A277" s="36"/>
    </row>
    <row r="278" spans="1:1">
      <c r="A278" s="36"/>
    </row>
    <row r="279" spans="1:1">
      <c r="A279" s="36"/>
    </row>
    <row r="280" spans="1:1">
      <c r="A280" s="36"/>
    </row>
    <row r="281" spans="1:1">
      <c r="A281" s="36"/>
    </row>
    <row r="282" spans="1:1">
      <c r="A282" s="36"/>
    </row>
    <row r="283" spans="1:1">
      <c r="A283" s="36"/>
    </row>
    <row r="284" spans="1:1">
      <c r="A284" s="36"/>
    </row>
    <row r="285" spans="1:1">
      <c r="A285" s="36"/>
    </row>
    <row r="286" spans="1:1">
      <c r="A286" s="36"/>
    </row>
    <row r="287" spans="1:1">
      <c r="A287" s="36"/>
    </row>
    <row r="288" spans="1:1">
      <c r="A288" s="36"/>
    </row>
    <row r="289" spans="1:1">
      <c r="A289" s="36"/>
    </row>
    <row r="290" spans="1:1">
      <c r="A290" s="36"/>
    </row>
    <row r="291" spans="1:1">
      <c r="A291" s="36"/>
    </row>
    <row r="292" spans="1:1">
      <c r="A292" s="36"/>
    </row>
    <row r="293" spans="1:1">
      <c r="A293" s="36"/>
    </row>
    <row r="294" spans="1:1">
      <c r="A294" s="36"/>
    </row>
    <row r="295" spans="1:1">
      <c r="A295" s="36"/>
    </row>
    <row r="296" spans="1:1">
      <c r="A296" s="36"/>
    </row>
    <row r="297" spans="1:1">
      <c r="A297" s="36"/>
    </row>
    <row r="298" spans="1:1">
      <c r="A298" s="36"/>
    </row>
    <row r="299" spans="1:1">
      <c r="A299" s="36"/>
    </row>
    <row r="300" spans="1:1">
      <c r="A300" s="36"/>
    </row>
    <row r="301" spans="1:1">
      <c r="A301" s="36"/>
    </row>
    <row r="302" spans="1:1">
      <c r="A302" s="36"/>
    </row>
    <row r="303" spans="1:1">
      <c r="A303" s="36"/>
    </row>
    <row r="304" spans="1:1">
      <c r="A304" s="36"/>
    </row>
    <row r="305" spans="1:1">
      <c r="A305" s="36"/>
    </row>
    <row r="306" spans="1:1">
      <c r="A306" s="36"/>
    </row>
    <row r="307" spans="1:1">
      <c r="A307" s="36"/>
    </row>
    <row r="308" spans="1:1">
      <c r="A308" s="36"/>
    </row>
    <row r="309" spans="1:1">
      <c r="A309" s="36"/>
    </row>
    <row r="310" spans="1:1">
      <c r="A310" s="36"/>
    </row>
    <row r="311" spans="1:1">
      <c r="A311" s="36"/>
    </row>
    <row r="312" spans="1:1">
      <c r="A312" s="36"/>
    </row>
    <row r="313" spans="1:1">
      <c r="A313" s="36"/>
    </row>
    <row r="314" spans="1:1">
      <c r="A314" s="36"/>
    </row>
    <row r="315" spans="1:1">
      <c r="A315" s="36"/>
    </row>
    <row r="316" spans="1:1">
      <c r="A316" s="36"/>
    </row>
    <row r="317" spans="1:1">
      <c r="A317" s="36"/>
    </row>
    <row r="318" spans="1:1">
      <c r="A318" s="36"/>
    </row>
    <row r="319" spans="1:1">
      <c r="A319" s="36"/>
    </row>
    <row r="320" spans="1:1">
      <c r="A320" s="36"/>
    </row>
    <row r="321" spans="1:1">
      <c r="A321" s="36"/>
    </row>
    <row r="322" spans="1:1">
      <c r="A322" s="36"/>
    </row>
    <row r="323" spans="1:1">
      <c r="A323" s="36"/>
    </row>
    <row r="324" spans="1:1">
      <c r="A324" s="36"/>
    </row>
    <row r="325" spans="1:1">
      <c r="A325" s="36"/>
    </row>
    <row r="326" spans="1:1">
      <c r="A326" s="36"/>
    </row>
    <row r="327" spans="1:1">
      <c r="A327" s="36"/>
    </row>
    <row r="328" spans="1:1">
      <c r="A328" s="36"/>
    </row>
    <row r="329" spans="1:1">
      <c r="A329" s="36"/>
    </row>
    <row r="330" spans="1:1">
      <c r="A330" s="36"/>
    </row>
    <row r="331" spans="1:1">
      <c r="A331" s="36"/>
    </row>
    <row r="332" spans="1:1">
      <c r="A332" s="36"/>
    </row>
    <row r="333" spans="1:1">
      <c r="A333" s="36"/>
    </row>
    <row r="334" spans="1:1">
      <c r="A334" s="36"/>
    </row>
    <row r="335" spans="1:1">
      <c r="A335" s="36"/>
    </row>
    <row r="336" spans="1:1">
      <c r="A336" s="36"/>
    </row>
    <row r="337" spans="1:1">
      <c r="A337" s="36"/>
    </row>
    <row r="338" spans="1:1">
      <c r="A338" s="36"/>
    </row>
    <row r="339" spans="1:1">
      <c r="A339" s="36"/>
    </row>
    <row r="340" spans="1:1">
      <c r="A340" s="36"/>
    </row>
    <row r="341" spans="1:1">
      <c r="A341" s="36"/>
    </row>
    <row r="342" spans="1:1">
      <c r="A342" s="36"/>
    </row>
    <row r="343" spans="1:1">
      <c r="A343" s="36"/>
    </row>
    <row r="344" spans="1:1">
      <c r="A344" s="36"/>
    </row>
    <row r="345" spans="1:1">
      <c r="A345" s="36"/>
    </row>
    <row r="346" spans="1:1">
      <c r="A346" s="36"/>
    </row>
    <row r="347" spans="1:1">
      <c r="A347" s="36"/>
    </row>
    <row r="348" spans="1:1">
      <c r="A348" s="36"/>
    </row>
    <row r="349" spans="1:1">
      <c r="A349" s="36"/>
    </row>
    <row r="350" spans="1:1">
      <c r="A350" s="36"/>
    </row>
    <row r="351" spans="1:1">
      <c r="A351" s="36"/>
    </row>
    <row r="352" spans="1:1">
      <c r="A352" s="36"/>
    </row>
  </sheetData>
  <mergeCells count="15">
    <mergeCell ref="A2:J2"/>
    <mergeCell ref="C127:F127"/>
    <mergeCell ref="H127:J127"/>
    <mergeCell ref="A7:J7"/>
    <mergeCell ref="A111:J111"/>
    <mergeCell ref="B4:B5"/>
    <mergeCell ref="A4:A5"/>
    <mergeCell ref="E4:E5"/>
    <mergeCell ref="C4:C5"/>
    <mergeCell ref="G4:J4"/>
    <mergeCell ref="A114:J114"/>
    <mergeCell ref="C126:F126"/>
    <mergeCell ref="H126:J126"/>
    <mergeCell ref="F4:F5"/>
    <mergeCell ref="D4:D5"/>
  </mergeCells>
  <phoneticPr fontId="0" type="noConversion"/>
  <pageMargins left="0.51181102362204722" right="0.19685039370078741" top="0.59055118110236227" bottom="0.59055118110236227" header="0.19685039370078741" footer="0.11811023622047245"/>
  <pageSetup paperSize="9" scale="50" orientation="portrait" r:id="rId1"/>
  <headerFooter alignWithMargins="0">
    <oddHeader xml:space="preserve">&amp;R&amp;"Times New Roman,обычный"&amp;14Таблиця 1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L196"/>
  <sheetViews>
    <sheetView view="pageLayout" topLeftCell="A37" zoomScale="55" zoomScaleNormal="75" zoomScaleSheetLayoutView="70" zoomScalePageLayoutView="55" workbookViewId="0">
      <selection activeCell="G53" sqref="G53"/>
    </sheetView>
  </sheetViews>
  <sheetFormatPr defaultColWidth="77.85546875" defaultRowHeight="18.75" outlineLevelRow="1"/>
  <cols>
    <col min="1" max="1" width="56.7109375" style="32" customWidth="1"/>
    <col min="2" max="2" width="10.7109375" style="35" customWidth="1"/>
    <col min="3" max="5" width="15.85546875" style="35" customWidth="1"/>
    <col min="6" max="10" width="15.85546875" style="32" customWidth="1"/>
    <col min="11" max="11" width="10" style="32" customWidth="1"/>
    <col min="12" max="12" width="9.5703125" style="32" customWidth="1"/>
    <col min="13" max="255" width="9.140625" style="32" customWidth="1"/>
    <col min="256" max="16384" width="77.85546875" style="32"/>
  </cols>
  <sheetData>
    <row r="2" spans="1:10">
      <c r="A2" s="222" t="s">
        <v>120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outlineLevel="1">
      <c r="A3" s="31"/>
      <c r="B3" s="141"/>
      <c r="C3" s="31"/>
      <c r="D3" s="31"/>
      <c r="E3" s="31"/>
      <c r="F3" s="31"/>
      <c r="G3" s="31"/>
      <c r="H3" s="31"/>
      <c r="I3" s="31"/>
      <c r="J3" s="161" t="s">
        <v>542</v>
      </c>
    </row>
    <row r="4" spans="1:10" ht="38.25" customHeight="1">
      <c r="A4" s="204" t="s">
        <v>188</v>
      </c>
      <c r="B4" s="223" t="s">
        <v>5</v>
      </c>
      <c r="C4" s="206" t="s">
        <v>412</v>
      </c>
      <c r="D4" s="206" t="s">
        <v>467</v>
      </c>
      <c r="E4" s="206" t="s">
        <v>538</v>
      </c>
      <c r="F4" s="206" t="s">
        <v>468</v>
      </c>
      <c r="G4" s="205" t="s">
        <v>266</v>
      </c>
      <c r="H4" s="205"/>
      <c r="I4" s="205"/>
      <c r="J4" s="205"/>
    </row>
    <row r="5" spans="1:10" ht="50.25" customHeight="1">
      <c r="A5" s="204"/>
      <c r="B5" s="223"/>
      <c r="C5" s="207" t="s">
        <v>412</v>
      </c>
      <c r="D5" s="207"/>
      <c r="E5" s="207" t="s">
        <v>411</v>
      </c>
      <c r="F5" s="207" t="s">
        <v>410</v>
      </c>
      <c r="G5" s="139" t="s">
        <v>146</v>
      </c>
      <c r="H5" s="139" t="s">
        <v>147</v>
      </c>
      <c r="I5" s="139" t="s">
        <v>148</v>
      </c>
      <c r="J5" s="139" t="s">
        <v>55</v>
      </c>
    </row>
    <row r="6" spans="1:10" ht="18" customHeight="1">
      <c r="A6" s="152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  <c r="G6" s="118">
        <v>7</v>
      </c>
      <c r="H6" s="118">
        <v>8</v>
      </c>
      <c r="I6" s="118">
        <v>9</v>
      </c>
      <c r="J6" s="118">
        <v>10</v>
      </c>
    </row>
    <row r="7" spans="1:10" ht="24.95" customHeight="1">
      <c r="A7" s="224" t="s">
        <v>116</v>
      </c>
      <c r="B7" s="224"/>
      <c r="C7" s="224"/>
      <c r="D7" s="224"/>
      <c r="E7" s="224"/>
      <c r="F7" s="224"/>
      <c r="G7" s="224"/>
      <c r="H7" s="224"/>
      <c r="I7" s="224"/>
      <c r="J7" s="224"/>
    </row>
    <row r="8" spans="1:10" ht="57.75" customHeight="1">
      <c r="A8" s="33" t="s">
        <v>42</v>
      </c>
      <c r="B8" s="132">
        <v>2000</v>
      </c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</row>
    <row r="9" spans="1:10" ht="39.75" customHeight="1">
      <c r="A9" s="33" t="s">
        <v>246</v>
      </c>
      <c r="B9" s="132">
        <v>2010</v>
      </c>
      <c r="C9" s="123">
        <v>11</v>
      </c>
      <c r="D9" s="151">
        <v>0.45</v>
      </c>
      <c r="E9" s="123">
        <v>26</v>
      </c>
      <c r="F9" s="123">
        <f t="shared" ref="F9:J9" si="0">F18</f>
        <v>4.8300000000000773</v>
      </c>
      <c r="G9" s="123">
        <f t="shared" si="0"/>
        <v>1.2</v>
      </c>
      <c r="H9" s="123">
        <f t="shared" si="0"/>
        <v>1.2</v>
      </c>
      <c r="I9" s="123">
        <f t="shared" si="0"/>
        <v>1.2</v>
      </c>
      <c r="J9" s="123">
        <f t="shared" si="0"/>
        <v>1.2</v>
      </c>
    </row>
    <row r="10" spans="1:10" ht="20.100000000000001" customHeight="1">
      <c r="A10" s="6" t="s">
        <v>149</v>
      </c>
      <c r="B10" s="132">
        <v>2020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</row>
    <row r="11" spans="1:10" s="34" customFormat="1" ht="20.100000000000001" customHeight="1">
      <c r="A11" s="33" t="s">
        <v>52</v>
      </c>
      <c r="B11" s="132">
        <v>2030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</row>
    <row r="12" spans="1:10" ht="37.5">
      <c r="A12" s="33" t="s">
        <v>104</v>
      </c>
      <c r="B12" s="132">
        <v>2031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</row>
    <row r="13" spans="1:10" ht="20.100000000000001" customHeight="1">
      <c r="A13" s="33" t="s">
        <v>9</v>
      </c>
      <c r="B13" s="132">
        <v>2040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</row>
    <row r="14" spans="1:10" ht="20.100000000000001" customHeight="1">
      <c r="A14" s="33" t="s">
        <v>90</v>
      </c>
      <c r="B14" s="132">
        <v>2050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</row>
    <row r="15" spans="1:10" ht="20.100000000000001" customHeight="1">
      <c r="A15" s="33" t="s">
        <v>91</v>
      </c>
      <c r="B15" s="132">
        <v>2060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</row>
    <row r="16" spans="1:10" ht="42.75" customHeight="1">
      <c r="A16" s="33" t="s">
        <v>43</v>
      </c>
      <c r="B16" s="132">
        <v>2070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</row>
    <row r="17" spans="1:10" ht="20.100000000000001" customHeight="1">
      <c r="A17" s="224" t="s">
        <v>117</v>
      </c>
      <c r="B17" s="224"/>
      <c r="C17" s="224"/>
      <c r="D17" s="224"/>
      <c r="E17" s="224"/>
      <c r="F17" s="224"/>
      <c r="G17" s="224"/>
      <c r="H17" s="224"/>
      <c r="I17" s="224"/>
      <c r="J17" s="224"/>
    </row>
    <row r="18" spans="1:10" ht="40.5" customHeight="1">
      <c r="A18" s="33" t="s">
        <v>246</v>
      </c>
      <c r="B18" s="132">
        <v>2100</v>
      </c>
      <c r="C18" s="123">
        <f>C9</f>
        <v>11</v>
      </c>
      <c r="D18" s="151">
        <v>0.45</v>
      </c>
      <c r="E18" s="123">
        <f>E9</f>
        <v>26</v>
      </c>
      <c r="F18" s="123">
        <f>'1.Фінансовий результат'!F110*0.15</f>
        <v>4.8300000000000773</v>
      </c>
      <c r="G18" s="123">
        <v>1.2</v>
      </c>
      <c r="H18" s="123">
        <v>1.2</v>
      </c>
      <c r="I18" s="123">
        <v>1.2</v>
      </c>
      <c r="J18" s="123">
        <v>1.2</v>
      </c>
    </row>
    <row r="19" spans="1:10" s="34" customFormat="1" ht="20.100000000000001" customHeight="1">
      <c r="A19" s="33" t="s">
        <v>119</v>
      </c>
      <c r="B19" s="118">
        <v>2110</v>
      </c>
      <c r="C19" s="123">
        <v>152.69999999999999</v>
      </c>
      <c r="D19" s="123">
        <v>0</v>
      </c>
      <c r="E19" s="123">
        <f>'1.Фінансовий результат'!E108</f>
        <v>55</v>
      </c>
      <c r="F19" s="123">
        <f>'1.Фінансовий результат'!F108</f>
        <v>7</v>
      </c>
      <c r="G19" s="151">
        <v>1.75</v>
      </c>
      <c r="H19" s="151">
        <v>1.75</v>
      </c>
      <c r="I19" s="151">
        <v>1.75</v>
      </c>
      <c r="J19" s="151">
        <v>1.75</v>
      </c>
    </row>
    <row r="20" spans="1:10" ht="56.25">
      <c r="A20" s="33" t="s">
        <v>217</v>
      </c>
      <c r="B20" s="118">
        <v>2120</v>
      </c>
      <c r="C20" s="123">
        <v>1363</v>
      </c>
      <c r="D20" s="123">
        <v>1691</v>
      </c>
      <c r="E20" s="123">
        <v>1395</v>
      </c>
      <c r="F20" s="123">
        <f>SUM(G20:J20)</f>
        <v>1412</v>
      </c>
      <c r="G20" s="123">
        <v>353</v>
      </c>
      <c r="H20" s="123">
        <v>353</v>
      </c>
      <c r="I20" s="123">
        <v>353</v>
      </c>
      <c r="J20" s="123">
        <v>353</v>
      </c>
    </row>
    <row r="21" spans="1:10" ht="56.25">
      <c r="A21" s="33" t="s">
        <v>218</v>
      </c>
      <c r="B21" s="118">
        <v>2130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</row>
    <row r="22" spans="1:10" s="137" customFormat="1" ht="56.25">
      <c r="A22" s="138" t="s">
        <v>181</v>
      </c>
      <c r="B22" s="58">
        <v>2140</v>
      </c>
      <c r="C22" s="124">
        <f t="shared" ref="C22:J22" si="1">C23+C24+C25+C26+C27+C30+C40</f>
        <v>2002.6000000000001</v>
      </c>
      <c r="D22" s="124">
        <v>305</v>
      </c>
      <c r="E22" s="124">
        <f t="shared" si="1"/>
        <v>1909.5</v>
      </c>
      <c r="F22" s="124">
        <f t="shared" si="1"/>
        <v>1945.2</v>
      </c>
      <c r="G22" s="124">
        <f t="shared" si="1"/>
        <v>486.2</v>
      </c>
      <c r="H22" s="124">
        <f t="shared" si="1"/>
        <v>486.40000000000003</v>
      </c>
      <c r="I22" s="124">
        <f t="shared" si="1"/>
        <v>486.2</v>
      </c>
      <c r="J22" s="124">
        <f t="shared" si="1"/>
        <v>486.40000000000003</v>
      </c>
    </row>
    <row r="23" spans="1:10" ht="20.100000000000001" customHeight="1">
      <c r="A23" s="33" t="s">
        <v>68</v>
      </c>
      <c r="B23" s="118">
        <v>2141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</row>
    <row r="24" spans="1:10" ht="20.100000000000001" customHeight="1">
      <c r="A24" s="33" t="s">
        <v>84</v>
      </c>
      <c r="B24" s="118">
        <v>2142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</row>
    <row r="25" spans="1:10" ht="20.100000000000001" customHeight="1">
      <c r="A25" s="33" t="s">
        <v>80</v>
      </c>
      <c r="B25" s="118">
        <v>2143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</row>
    <row r="26" spans="1:10" ht="20.100000000000001" customHeight="1">
      <c r="A26" s="33" t="s">
        <v>66</v>
      </c>
      <c r="B26" s="118">
        <v>2144</v>
      </c>
      <c r="C26" s="123">
        <v>401</v>
      </c>
      <c r="D26" s="123">
        <v>305</v>
      </c>
      <c r="E26" s="123">
        <v>314.60000000000002</v>
      </c>
      <c r="F26" s="123">
        <f>SUM(G26:J26)</f>
        <v>340</v>
      </c>
      <c r="G26" s="123">
        <v>85</v>
      </c>
      <c r="H26" s="123">
        <v>85</v>
      </c>
      <c r="I26" s="123">
        <v>85</v>
      </c>
      <c r="J26" s="123">
        <v>85</v>
      </c>
    </row>
    <row r="27" spans="1:10" s="34" customFormat="1" ht="20.100000000000001" customHeight="1">
      <c r="A27" s="33" t="s">
        <v>133</v>
      </c>
      <c r="B27" s="118">
        <v>2145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</row>
    <row r="28" spans="1:10" ht="59.25" customHeight="1">
      <c r="A28" s="33" t="s">
        <v>185</v>
      </c>
      <c r="B28" s="118" t="s">
        <v>171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</row>
    <row r="29" spans="1:10" ht="20.100000000000001" customHeight="1">
      <c r="A29" s="33" t="s">
        <v>10</v>
      </c>
      <c r="B29" s="118" t="s">
        <v>172</v>
      </c>
      <c r="C29" s="123">
        <v>0</v>
      </c>
      <c r="D29" s="123">
        <v>0</v>
      </c>
      <c r="E29" s="123">
        <v>113.6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</row>
    <row r="30" spans="1:10" s="34" customFormat="1" ht="20.100000000000001" customHeight="1">
      <c r="A30" s="33" t="s">
        <v>93</v>
      </c>
      <c r="B30" s="118">
        <v>2146</v>
      </c>
      <c r="C30" s="123">
        <f>SUM(C31:C39)</f>
        <v>1601.6000000000001</v>
      </c>
      <c r="D30" s="123">
        <f>SUM(D31:D39)</f>
        <v>1455.6000000000001</v>
      </c>
      <c r="E30" s="123">
        <f>SUM(E31:E39)</f>
        <v>1594.9</v>
      </c>
      <c r="F30" s="123">
        <f t="shared" ref="F30:J30" si="2">SUM(F31:F39)</f>
        <v>1605.2</v>
      </c>
      <c r="G30" s="123">
        <f t="shared" si="2"/>
        <v>401.2</v>
      </c>
      <c r="H30" s="123">
        <f t="shared" si="2"/>
        <v>401.40000000000003</v>
      </c>
      <c r="I30" s="123">
        <f t="shared" si="2"/>
        <v>401.2</v>
      </c>
      <c r="J30" s="123">
        <f t="shared" si="2"/>
        <v>401.40000000000003</v>
      </c>
    </row>
    <row r="31" spans="1:10" s="34" customFormat="1" ht="20.100000000000001" customHeight="1">
      <c r="A31" s="119" t="s">
        <v>459</v>
      </c>
      <c r="B31" s="118" t="s">
        <v>488</v>
      </c>
      <c r="C31" s="123">
        <v>6.8</v>
      </c>
      <c r="D31" s="123">
        <v>6.4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</row>
    <row r="32" spans="1:10" s="34" customFormat="1" ht="37.5">
      <c r="A32" s="119" t="s">
        <v>460</v>
      </c>
      <c r="B32" s="118" t="s">
        <v>489</v>
      </c>
      <c r="C32" s="123">
        <v>1375.6</v>
      </c>
      <c r="D32" s="123">
        <v>1257.5999999999999</v>
      </c>
      <c r="E32" s="123">
        <v>1328</v>
      </c>
      <c r="F32" s="123">
        <f>SUM(G32:J32)</f>
        <v>1352</v>
      </c>
      <c r="G32" s="123">
        <v>338</v>
      </c>
      <c r="H32" s="123">
        <v>338</v>
      </c>
      <c r="I32" s="123">
        <v>338</v>
      </c>
      <c r="J32" s="123">
        <v>338</v>
      </c>
    </row>
    <row r="33" spans="1:12" s="34" customFormat="1" ht="37.5">
      <c r="A33" s="119" t="s">
        <v>469</v>
      </c>
      <c r="B33" s="118" t="s">
        <v>490</v>
      </c>
      <c r="C33" s="123">
        <v>115.5</v>
      </c>
      <c r="D33" s="123">
        <v>89.4</v>
      </c>
      <c r="E33" s="123">
        <v>153.69999999999999</v>
      </c>
      <c r="F33" s="123">
        <f>SUM(G33:J33)</f>
        <v>156</v>
      </c>
      <c r="G33" s="123">
        <v>39</v>
      </c>
      <c r="H33" s="123">
        <v>39</v>
      </c>
      <c r="I33" s="123">
        <v>39</v>
      </c>
      <c r="J33" s="123">
        <v>39</v>
      </c>
    </row>
    <row r="34" spans="1:12" s="34" customFormat="1" ht="37.5">
      <c r="A34" s="119" t="s">
        <v>461</v>
      </c>
      <c r="B34" s="118" t="s">
        <v>491</v>
      </c>
      <c r="C34" s="123">
        <v>0.9</v>
      </c>
      <c r="D34" s="123">
        <v>0.5</v>
      </c>
      <c r="E34" s="123">
        <v>0.5</v>
      </c>
      <c r="F34" s="123">
        <f t="shared" ref="F34:F39" si="3">SUM(G34:J34)</f>
        <v>0.8</v>
      </c>
      <c r="G34" s="123">
        <v>0.2</v>
      </c>
      <c r="H34" s="123">
        <v>0.2</v>
      </c>
      <c r="I34" s="123">
        <v>0.2</v>
      </c>
      <c r="J34" s="123">
        <v>0.2</v>
      </c>
    </row>
    <row r="35" spans="1:12" s="34" customFormat="1" ht="37.5">
      <c r="A35" s="119" t="s">
        <v>462</v>
      </c>
      <c r="B35" s="118" t="s">
        <v>492</v>
      </c>
      <c r="C35" s="123">
        <v>1.9</v>
      </c>
      <c r="D35" s="123">
        <v>0</v>
      </c>
      <c r="E35" s="123">
        <v>0</v>
      </c>
      <c r="F35" s="123">
        <f t="shared" si="3"/>
        <v>0</v>
      </c>
      <c r="G35" s="123">
        <v>0</v>
      </c>
      <c r="H35" s="123">
        <v>0</v>
      </c>
      <c r="I35" s="123">
        <v>0</v>
      </c>
      <c r="J35" s="123">
        <v>0</v>
      </c>
    </row>
    <row r="36" spans="1:12" s="34" customFormat="1" ht="20.100000000000001" customHeight="1">
      <c r="A36" s="119" t="s">
        <v>463</v>
      </c>
      <c r="B36" s="118" t="s">
        <v>493</v>
      </c>
      <c r="C36" s="123">
        <v>34.299999999999997</v>
      </c>
      <c r="D36" s="123">
        <v>36</v>
      </c>
      <c r="E36" s="123">
        <v>33.200000000000003</v>
      </c>
      <c r="F36" s="123">
        <f t="shared" si="3"/>
        <v>16</v>
      </c>
      <c r="G36" s="123">
        <v>4</v>
      </c>
      <c r="H36" s="123">
        <v>4</v>
      </c>
      <c r="I36" s="123">
        <v>4</v>
      </c>
      <c r="J36" s="123">
        <v>4</v>
      </c>
    </row>
    <row r="37" spans="1:12" s="34" customFormat="1" ht="20.100000000000001" customHeight="1">
      <c r="A37" s="119" t="s">
        <v>464</v>
      </c>
      <c r="B37" s="118" t="s">
        <v>494</v>
      </c>
      <c r="C37" s="123">
        <v>66.2</v>
      </c>
      <c r="D37" s="123">
        <v>65.400000000000006</v>
      </c>
      <c r="E37" s="123">
        <v>79.2</v>
      </c>
      <c r="F37" s="123">
        <f t="shared" si="3"/>
        <v>80</v>
      </c>
      <c r="G37" s="123">
        <v>20</v>
      </c>
      <c r="H37" s="123">
        <v>20</v>
      </c>
      <c r="I37" s="123">
        <v>20</v>
      </c>
      <c r="J37" s="123">
        <v>20</v>
      </c>
    </row>
    <row r="38" spans="1:12" s="34" customFormat="1" ht="20.100000000000001" customHeight="1">
      <c r="A38" s="119" t="s">
        <v>465</v>
      </c>
      <c r="B38" s="118" t="s">
        <v>495</v>
      </c>
      <c r="C38" s="123">
        <v>0.2</v>
      </c>
      <c r="D38" s="123">
        <v>0.1</v>
      </c>
      <c r="E38" s="123">
        <v>0.1</v>
      </c>
      <c r="F38" s="123">
        <f t="shared" si="3"/>
        <v>0.2</v>
      </c>
      <c r="G38" s="123">
        <v>0</v>
      </c>
      <c r="H38" s="123">
        <v>0.1</v>
      </c>
      <c r="I38" s="123">
        <v>0</v>
      </c>
      <c r="J38" s="123">
        <v>0.1</v>
      </c>
    </row>
    <row r="39" spans="1:12" s="34" customFormat="1" ht="20.100000000000001" customHeight="1">
      <c r="A39" s="119" t="s">
        <v>466</v>
      </c>
      <c r="B39" s="118" t="s">
        <v>496</v>
      </c>
      <c r="C39" s="123">
        <v>0.2</v>
      </c>
      <c r="D39" s="123">
        <v>0.2</v>
      </c>
      <c r="E39" s="123">
        <v>0.2</v>
      </c>
      <c r="F39" s="123">
        <f t="shared" si="3"/>
        <v>0.2</v>
      </c>
      <c r="G39" s="123">
        <v>0</v>
      </c>
      <c r="H39" s="123">
        <v>0.1</v>
      </c>
      <c r="I39" s="123">
        <v>0</v>
      </c>
      <c r="J39" s="123">
        <v>0.1</v>
      </c>
    </row>
    <row r="40" spans="1:12" ht="20.100000000000001" customHeight="1">
      <c r="A40" s="33" t="s">
        <v>71</v>
      </c>
      <c r="B40" s="118">
        <v>2147</v>
      </c>
      <c r="C40" s="123">
        <v>0</v>
      </c>
      <c r="D40" s="123"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123">
        <v>0</v>
      </c>
    </row>
    <row r="41" spans="1:12" s="34" customFormat="1" ht="40.5" customHeight="1">
      <c r="A41" s="33" t="s">
        <v>67</v>
      </c>
      <c r="B41" s="118">
        <v>2150</v>
      </c>
      <c r="C41" s="123">
        <v>1171.0999999999999</v>
      </c>
      <c r="D41" s="123">
        <v>1095</v>
      </c>
      <c r="E41" s="123">
        <v>1242</v>
      </c>
      <c r="F41" s="123">
        <f>SUM(G41:J41)</f>
        <v>1242</v>
      </c>
      <c r="G41" s="123">
        <v>310.5</v>
      </c>
      <c r="H41" s="123">
        <v>310.5</v>
      </c>
      <c r="I41" s="123">
        <v>310.5</v>
      </c>
      <c r="J41" s="123">
        <v>310.5</v>
      </c>
    </row>
    <row r="42" spans="1:12" s="34" customFormat="1" ht="21.75" customHeight="1">
      <c r="A42" s="138" t="s">
        <v>190</v>
      </c>
      <c r="B42" s="58">
        <v>2200</v>
      </c>
      <c r="C42" s="124">
        <f t="shared" ref="C42:J42" si="4">C18+C19+C20+C22+C41</f>
        <v>4700.3999999999996</v>
      </c>
      <c r="D42" s="124">
        <f t="shared" si="4"/>
        <v>3091.45</v>
      </c>
      <c r="E42" s="124">
        <f t="shared" si="4"/>
        <v>4627.5</v>
      </c>
      <c r="F42" s="124">
        <f t="shared" si="4"/>
        <v>4611.0300000000007</v>
      </c>
      <c r="G42" s="187">
        <f t="shared" si="4"/>
        <v>1152.6500000000001</v>
      </c>
      <c r="H42" s="187">
        <f t="shared" si="4"/>
        <v>1152.8499999999999</v>
      </c>
      <c r="I42" s="187">
        <f t="shared" si="4"/>
        <v>1152.6500000000001</v>
      </c>
      <c r="J42" s="187">
        <f t="shared" si="4"/>
        <v>1152.8499999999999</v>
      </c>
    </row>
    <row r="43" spans="1:12" s="34" customFormat="1" ht="20.100000000000001" customHeight="1">
      <c r="A43" s="48"/>
      <c r="B43" s="35"/>
      <c r="C43" s="46"/>
      <c r="D43" s="46"/>
      <c r="E43" s="46"/>
      <c r="F43" s="46"/>
      <c r="G43" s="47"/>
      <c r="H43" s="47"/>
      <c r="I43" s="47"/>
      <c r="J43" s="47"/>
    </row>
    <row r="44" spans="1:12" s="34" customFormat="1" ht="20.100000000000001" customHeight="1">
      <c r="A44" s="48"/>
      <c r="B44" s="35"/>
      <c r="C44" s="46"/>
      <c r="D44" s="46"/>
      <c r="E44" s="46"/>
      <c r="F44" s="46"/>
      <c r="G44" s="47"/>
      <c r="H44" s="47"/>
      <c r="I44" s="47"/>
      <c r="J44" s="47"/>
    </row>
    <row r="45" spans="1:12" s="154" customFormat="1" ht="19.5" customHeight="1">
      <c r="A45" s="107" t="s">
        <v>543</v>
      </c>
      <c r="B45" s="27"/>
      <c r="C45" s="220" t="s">
        <v>85</v>
      </c>
      <c r="D45" s="220"/>
      <c r="E45" s="220"/>
      <c r="F45" s="221"/>
      <c r="G45" s="164"/>
      <c r="H45" s="210" t="s">
        <v>269</v>
      </c>
      <c r="I45" s="210"/>
      <c r="J45" s="210"/>
    </row>
    <row r="46" spans="1:12" s="2" customFormat="1" ht="15.75" customHeight="1">
      <c r="A46" s="108" t="s">
        <v>61</v>
      </c>
      <c r="B46" s="105"/>
      <c r="C46" s="203" t="s">
        <v>62</v>
      </c>
      <c r="D46" s="203"/>
      <c r="E46" s="203"/>
      <c r="F46" s="203"/>
      <c r="G46" s="106"/>
      <c r="H46" s="203" t="s">
        <v>81</v>
      </c>
      <c r="I46" s="203"/>
      <c r="J46" s="203"/>
    </row>
    <row r="47" spans="1:12" s="35" customFormat="1">
      <c r="A47" s="41"/>
      <c r="F47" s="32"/>
      <c r="G47" s="32"/>
      <c r="H47" s="32"/>
      <c r="I47" s="32"/>
      <c r="J47" s="32"/>
      <c r="K47" s="32"/>
      <c r="L47" s="32"/>
    </row>
    <row r="48" spans="1:12" s="35" customFormat="1">
      <c r="A48" s="41"/>
      <c r="F48" s="32"/>
      <c r="G48" s="32"/>
      <c r="H48" s="32"/>
      <c r="I48" s="32"/>
      <c r="J48" s="32"/>
      <c r="K48" s="32"/>
      <c r="L48" s="32"/>
    </row>
    <row r="49" spans="1:12" s="35" customFormat="1">
      <c r="A49" s="41"/>
      <c r="F49" s="32"/>
      <c r="G49" s="32"/>
      <c r="H49" s="32"/>
      <c r="I49" s="32"/>
      <c r="J49" s="32"/>
      <c r="K49" s="32"/>
      <c r="L49" s="32"/>
    </row>
    <row r="50" spans="1:12" s="35" customFormat="1">
      <c r="A50" s="41"/>
      <c r="F50" s="32"/>
      <c r="G50" s="32"/>
      <c r="H50" s="32"/>
      <c r="I50" s="32"/>
      <c r="J50" s="32"/>
      <c r="K50" s="32"/>
      <c r="L50" s="32"/>
    </row>
    <row r="51" spans="1:12" s="35" customFormat="1">
      <c r="A51" s="41"/>
      <c r="F51" s="32"/>
      <c r="G51" s="32"/>
      <c r="H51" s="32"/>
      <c r="I51" s="32"/>
      <c r="J51" s="32"/>
      <c r="K51" s="32"/>
      <c r="L51" s="32"/>
    </row>
    <row r="52" spans="1:12" s="35" customFormat="1">
      <c r="A52" s="41"/>
      <c r="F52" s="32"/>
      <c r="G52" s="32"/>
      <c r="H52" s="32"/>
      <c r="I52" s="32"/>
      <c r="J52" s="32"/>
      <c r="K52" s="32"/>
      <c r="L52" s="32"/>
    </row>
    <row r="53" spans="1:12" s="35" customFormat="1">
      <c r="A53" s="41"/>
      <c r="F53" s="32"/>
      <c r="G53" s="32"/>
      <c r="H53" s="32"/>
      <c r="I53" s="32"/>
      <c r="J53" s="32"/>
      <c r="K53" s="32"/>
      <c r="L53" s="32"/>
    </row>
    <row r="54" spans="1:12" s="35" customFormat="1">
      <c r="A54" s="41"/>
      <c r="F54" s="32"/>
      <c r="G54" s="32"/>
      <c r="H54" s="32"/>
      <c r="I54" s="32"/>
      <c r="J54" s="32"/>
      <c r="K54" s="32"/>
      <c r="L54" s="32"/>
    </row>
    <row r="55" spans="1:12" s="35" customFormat="1">
      <c r="A55" s="41"/>
      <c r="F55" s="32"/>
      <c r="G55" s="32"/>
      <c r="H55" s="32"/>
      <c r="I55" s="32"/>
      <c r="J55" s="32"/>
      <c r="K55" s="32"/>
      <c r="L55" s="32"/>
    </row>
    <row r="56" spans="1:12" s="35" customFormat="1">
      <c r="A56" s="41"/>
      <c r="F56" s="32"/>
      <c r="G56" s="32"/>
      <c r="H56" s="32"/>
      <c r="I56" s="32"/>
      <c r="J56" s="32"/>
      <c r="K56" s="32"/>
      <c r="L56" s="32"/>
    </row>
    <row r="57" spans="1:12" s="35" customFormat="1">
      <c r="A57" s="41"/>
      <c r="F57" s="32"/>
      <c r="G57" s="32"/>
      <c r="H57" s="32"/>
      <c r="I57" s="32"/>
      <c r="J57" s="32"/>
      <c r="K57" s="32"/>
      <c r="L57" s="32"/>
    </row>
    <row r="58" spans="1:12" s="35" customFormat="1">
      <c r="A58" s="41"/>
      <c r="F58" s="32"/>
      <c r="G58" s="32"/>
      <c r="H58" s="32"/>
      <c r="I58" s="32"/>
      <c r="J58" s="32"/>
      <c r="K58" s="32"/>
      <c r="L58" s="32"/>
    </row>
    <row r="59" spans="1:12" s="35" customFormat="1">
      <c r="A59" s="41"/>
      <c r="F59" s="32"/>
      <c r="G59" s="32"/>
      <c r="H59" s="32"/>
      <c r="I59" s="32"/>
      <c r="J59" s="32"/>
      <c r="K59" s="32"/>
      <c r="L59" s="32"/>
    </row>
    <row r="60" spans="1:12" s="35" customFormat="1">
      <c r="A60" s="41"/>
      <c r="F60" s="32"/>
      <c r="G60" s="32"/>
      <c r="H60" s="32"/>
      <c r="I60" s="32"/>
      <c r="J60" s="32"/>
      <c r="K60" s="32"/>
      <c r="L60" s="32"/>
    </row>
    <row r="61" spans="1:12" s="35" customFormat="1">
      <c r="A61" s="41"/>
      <c r="F61" s="32"/>
      <c r="G61" s="32"/>
      <c r="H61" s="32"/>
      <c r="I61" s="32"/>
      <c r="J61" s="32"/>
      <c r="K61" s="32"/>
      <c r="L61" s="32"/>
    </row>
    <row r="62" spans="1:12" s="35" customFormat="1">
      <c r="A62" s="41"/>
      <c r="F62" s="32"/>
      <c r="G62" s="32"/>
      <c r="H62" s="32"/>
      <c r="I62" s="32"/>
      <c r="J62" s="32"/>
      <c r="K62" s="32"/>
      <c r="L62" s="32"/>
    </row>
    <row r="63" spans="1:12" s="35" customFormat="1">
      <c r="A63" s="41"/>
      <c r="F63" s="32"/>
      <c r="G63" s="32"/>
      <c r="H63" s="32"/>
      <c r="I63" s="32"/>
      <c r="J63" s="32"/>
      <c r="K63" s="32"/>
      <c r="L63" s="32"/>
    </row>
    <row r="64" spans="1:12" s="35" customFormat="1">
      <c r="A64" s="41"/>
      <c r="F64" s="32"/>
      <c r="G64" s="32"/>
      <c r="H64" s="32"/>
      <c r="I64" s="32"/>
      <c r="J64" s="32"/>
      <c r="K64" s="32"/>
      <c r="L64" s="32"/>
    </row>
    <row r="65" spans="1:12" s="35" customFormat="1">
      <c r="A65" s="41"/>
      <c r="F65" s="32"/>
      <c r="G65" s="32"/>
      <c r="H65" s="32"/>
      <c r="I65" s="32"/>
      <c r="J65" s="32"/>
      <c r="K65" s="32"/>
      <c r="L65" s="32"/>
    </row>
    <row r="66" spans="1:12" s="35" customFormat="1">
      <c r="A66" s="41"/>
      <c r="F66" s="32"/>
      <c r="G66" s="32"/>
      <c r="H66" s="32"/>
      <c r="I66" s="32"/>
      <c r="J66" s="32"/>
      <c r="K66" s="32"/>
      <c r="L66" s="32"/>
    </row>
    <row r="67" spans="1:12" s="35" customFormat="1">
      <c r="A67" s="41"/>
      <c r="F67" s="32"/>
      <c r="G67" s="32"/>
      <c r="H67" s="32"/>
      <c r="I67" s="32"/>
      <c r="J67" s="32"/>
      <c r="K67" s="32"/>
      <c r="L67" s="32"/>
    </row>
    <row r="68" spans="1:12" s="35" customFormat="1">
      <c r="A68" s="41"/>
      <c r="F68" s="32"/>
      <c r="G68" s="32"/>
      <c r="H68" s="32"/>
      <c r="I68" s="32"/>
      <c r="J68" s="32"/>
      <c r="K68" s="32"/>
      <c r="L68" s="32"/>
    </row>
    <row r="69" spans="1:12" s="35" customFormat="1">
      <c r="A69" s="41"/>
      <c r="F69" s="32"/>
      <c r="G69" s="32"/>
      <c r="H69" s="32"/>
      <c r="I69" s="32"/>
      <c r="J69" s="32"/>
      <c r="K69" s="32"/>
      <c r="L69" s="32"/>
    </row>
    <row r="70" spans="1:12" s="35" customFormat="1">
      <c r="A70" s="41"/>
      <c r="F70" s="32"/>
      <c r="G70" s="32"/>
      <c r="H70" s="32"/>
      <c r="I70" s="32"/>
      <c r="J70" s="32"/>
      <c r="K70" s="32"/>
      <c r="L70" s="32"/>
    </row>
    <row r="71" spans="1:12" s="35" customFormat="1">
      <c r="A71" s="41"/>
      <c r="F71" s="32"/>
      <c r="G71" s="32"/>
      <c r="H71" s="32"/>
      <c r="I71" s="32"/>
      <c r="J71" s="32"/>
      <c r="K71" s="32"/>
      <c r="L71" s="32"/>
    </row>
    <row r="72" spans="1:12" s="35" customFormat="1">
      <c r="A72" s="41"/>
      <c r="F72" s="32"/>
      <c r="G72" s="32"/>
      <c r="H72" s="32"/>
      <c r="I72" s="32"/>
      <c r="J72" s="32"/>
      <c r="K72" s="32"/>
      <c r="L72" s="32"/>
    </row>
    <row r="73" spans="1:12" s="35" customFormat="1">
      <c r="A73" s="41"/>
      <c r="F73" s="32"/>
      <c r="G73" s="32"/>
      <c r="H73" s="32"/>
      <c r="I73" s="32"/>
      <c r="J73" s="32"/>
      <c r="K73" s="32"/>
      <c r="L73" s="32"/>
    </row>
    <row r="74" spans="1:12" s="35" customFormat="1">
      <c r="A74" s="41"/>
      <c r="F74" s="32"/>
      <c r="G74" s="32"/>
      <c r="H74" s="32"/>
      <c r="I74" s="32"/>
      <c r="J74" s="32"/>
      <c r="K74" s="32"/>
      <c r="L74" s="32"/>
    </row>
    <row r="75" spans="1:12" s="35" customFormat="1">
      <c r="A75" s="41"/>
      <c r="F75" s="32"/>
      <c r="G75" s="32"/>
      <c r="H75" s="32"/>
      <c r="I75" s="32"/>
      <c r="J75" s="32"/>
      <c r="K75" s="32"/>
      <c r="L75" s="32"/>
    </row>
    <row r="76" spans="1:12" s="35" customFormat="1">
      <c r="A76" s="41"/>
      <c r="F76" s="32"/>
      <c r="G76" s="32"/>
      <c r="H76" s="32"/>
      <c r="I76" s="32"/>
      <c r="J76" s="32"/>
      <c r="K76" s="32"/>
      <c r="L76" s="32"/>
    </row>
    <row r="77" spans="1:12" s="35" customFormat="1">
      <c r="A77" s="41"/>
      <c r="F77" s="32"/>
      <c r="G77" s="32"/>
      <c r="H77" s="32"/>
      <c r="I77" s="32"/>
      <c r="J77" s="32"/>
      <c r="K77" s="32"/>
      <c r="L77" s="32"/>
    </row>
    <row r="78" spans="1:12" s="35" customFormat="1">
      <c r="A78" s="41"/>
      <c r="F78" s="32"/>
      <c r="G78" s="32"/>
      <c r="H78" s="32"/>
      <c r="I78" s="32"/>
      <c r="J78" s="32"/>
      <c r="K78" s="32"/>
      <c r="L78" s="32"/>
    </row>
    <row r="79" spans="1:12" s="35" customFormat="1">
      <c r="A79" s="41"/>
      <c r="F79" s="32"/>
      <c r="G79" s="32"/>
      <c r="H79" s="32"/>
      <c r="I79" s="32"/>
      <c r="J79" s="32"/>
      <c r="K79" s="32"/>
      <c r="L79" s="32"/>
    </row>
    <row r="80" spans="1:12" s="35" customFormat="1">
      <c r="A80" s="41"/>
      <c r="F80" s="32"/>
      <c r="G80" s="32"/>
      <c r="H80" s="32"/>
      <c r="I80" s="32"/>
      <c r="J80" s="32"/>
      <c r="K80" s="32"/>
      <c r="L80" s="32"/>
    </row>
    <row r="81" spans="1:12" s="35" customFormat="1">
      <c r="A81" s="41"/>
      <c r="F81" s="32"/>
      <c r="G81" s="32"/>
      <c r="H81" s="32"/>
      <c r="I81" s="32"/>
      <c r="J81" s="32"/>
      <c r="K81" s="32"/>
      <c r="L81" s="32"/>
    </row>
    <row r="82" spans="1:12" s="35" customFormat="1">
      <c r="A82" s="41"/>
      <c r="F82" s="32"/>
      <c r="G82" s="32"/>
      <c r="H82" s="32"/>
      <c r="I82" s="32"/>
      <c r="J82" s="32"/>
      <c r="K82" s="32"/>
      <c r="L82" s="32"/>
    </row>
    <row r="83" spans="1:12" s="35" customFormat="1">
      <c r="A83" s="41"/>
      <c r="F83" s="32"/>
      <c r="G83" s="32"/>
      <c r="H83" s="32"/>
      <c r="I83" s="32"/>
      <c r="J83" s="32"/>
      <c r="K83" s="32"/>
      <c r="L83" s="32"/>
    </row>
    <row r="84" spans="1:12" s="35" customFormat="1">
      <c r="A84" s="41"/>
      <c r="F84" s="32"/>
      <c r="G84" s="32"/>
      <c r="H84" s="32"/>
      <c r="I84" s="32"/>
      <c r="J84" s="32"/>
      <c r="K84" s="32"/>
      <c r="L84" s="32"/>
    </row>
    <row r="85" spans="1:12" s="35" customFormat="1">
      <c r="A85" s="41"/>
      <c r="F85" s="32"/>
      <c r="G85" s="32"/>
      <c r="H85" s="32"/>
      <c r="I85" s="32"/>
      <c r="J85" s="32"/>
      <c r="K85" s="32"/>
      <c r="L85" s="32"/>
    </row>
    <row r="86" spans="1:12" s="35" customFormat="1">
      <c r="A86" s="41"/>
      <c r="F86" s="32"/>
      <c r="G86" s="32"/>
      <c r="H86" s="32"/>
      <c r="I86" s="32"/>
      <c r="J86" s="32"/>
      <c r="K86" s="32"/>
      <c r="L86" s="32"/>
    </row>
    <row r="87" spans="1:12" s="35" customFormat="1">
      <c r="A87" s="41"/>
      <c r="F87" s="32"/>
      <c r="G87" s="32"/>
      <c r="H87" s="32"/>
      <c r="I87" s="32"/>
      <c r="J87" s="32"/>
      <c r="K87" s="32"/>
      <c r="L87" s="32"/>
    </row>
    <row r="88" spans="1:12" s="35" customFormat="1">
      <c r="A88" s="41"/>
      <c r="F88" s="32"/>
      <c r="G88" s="32"/>
      <c r="H88" s="32"/>
      <c r="I88" s="32"/>
      <c r="J88" s="32"/>
      <c r="K88" s="32"/>
      <c r="L88" s="32"/>
    </row>
    <row r="89" spans="1:12" s="35" customFormat="1">
      <c r="A89" s="41"/>
      <c r="F89" s="32"/>
      <c r="G89" s="32"/>
      <c r="H89" s="32"/>
      <c r="I89" s="32"/>
      <c r="J89" s="32"/>
      <c r="K89" s="32"/>
      <c r="L89" s="32"/>
    </row>
    <row r="90" spans="1:12" s="35" customFormat="1">
      <c r="A90" s="41"/>
      <c r="F90" s="32"/>
      <c r="G90" s="32"/>
      <c r="H90" s="32"/>
      <c r="I90" s="32"/>
      <c r="J90" s="32"/>
      <c r="K90" s="32"/>
      <c r="L90" s="32"/>
    </row>
    <row r="91" spans="1:12" s="35" customFormat="1">
      <c r="A91" s="41"/>
      <c r="F91" s="32"/>
      <c r="G91" s="32"/>
      <c r="H91" s="32"/>
      <c r="I91" s="32"/>
      <c r="J91" s="32"/>
      <c r="K91" s="32"/>
      <c r="L91" s="32"/>
    </row>
    <row r="92" spans="1:12" s="35" customFormat="1">
      <c r="A92" s="41"/>
      <c r="F92" s="32"/>
      <c r="G92" s="32"/>
      <c r="H92" s="32"/>
      <c r="I92" s="32"/>
      <c r="J92" s="32"/>
      <c r="K92" s="32"/>
      <c r="L92" s="32"/>
    </row>
    <row r="93" spans="1:12" s="35" customFormat="1">
      <c r="A93" s="41"/>
      <c r="F93" s="32"/>
      <c r="G93" s="32"/>
      <c r="H93" s="32"/>
      <c r="I93" s="32"/>
      <c r="J93" s="32"/>
      <c r="K93" s="32"/>
      <c r="L93" s="32"/>
    </row>
    <row r="94" spans="1:12" s="35" customFormat="1">
      <c r="A94" s="41"/>
      <c r="F94" s="32"/>
      <c r="G94" s="32"/>
      <c r="H94" s="32"/>
      <c r="I94" s="32"/>
      <c r="J94" s="32"/>
      <c r="K94" s="32"/>
      <c r="L94" s="32"/>
    </row>
    <row r="95" spans="1:12" s="35" customFormat="1">
      <c r="A95" s="41"/>
      <c r="F95" s="32"/>
      <c r="G95" s="32"/>
      <c r="H95" s="32"/>
      <c r="I95" s="32"/>
      <c r="J95" s="32"/>
      <c r="K95" s="32"/>
      <c r="L95" s="32"/>
    </row>
    <row r="96" spans="1:12" s="35" customFormat="1">
      <c r="A96" s="41"/>
      <c r="F96" s="32"/>
      <c r="G96" s="32"/>
      <c r="H96" s="32"/>
      <c r="I96" s="32"/>
      <c r="J96" s="32"/>
      <c r="K96" s="32"/>
      <c r="L96" s="32"/>
    </row>
    <row r="97" spans="1:12" s="35" customFormat="1">
      <c r="A97" s="41"/>
      <c r="F97" s="32"/>
      <c r="G97" s="32"/>
      <c r="H97" s="32"/>
      <c r="I97" s="32"/>
      <c r="J97" s="32"/>
      <c r="K97" s="32"/>
      <c r="L97" s="32"/>
    </row>
    <row r="98" spans="1:12" s="35" customFormat="1">
      <c r="A98" s="41"/>
      <c r="F98" s="32"/>
      <c r="G98" s="32"/>
      <c r="H98" s="32"/>
      <c r="I98" s="32"/>
      <c r="J98" s="32"/>
      <c r="K98" s="32"/>
      <c r="L98" s="32"/>
    </row>
    <row r="99" spans="1:12" s="35" customFormat="1">
      <c r="A99" s="41"/>
      <c r="F99" s="32"/>
      <c r="G99" s="32"/>
      <c r="H99" s="32"/>
      <c r="I99" s="32"/>
      <c r="J99" s="32"/>
      <c r="K99" s="32"/>
      <c r="L99" s="32"/>
    </row>
    <row r="100" spans="1:12" s="35" customFormat="1">
      <c r="A100" s="41"/>
      <c r="F100" s="32"/>
      <c r="G100" s="32"/>
      <c r="H100" s="32"/>
      <c r="I100" s="32"/>
      <c r="J100" s="32"/>
      <c r="K100" s="32"/>
      <c r="L100" s="32"/>
    </row>
    <row r="101" spans="1:12" s="35" customFormat="1">
      <c r="A101" s="41"/>
      <c r="F101" s="32"/>
      <c r="G101" s="32"/>
      <c r="H101" s="32"/>
      <c r="I101" s="32"/>
      <c r="J101" s="32"/>
      <c r="K101" s="32"/>
      <c r="L101" s="32"/>
    </row>
    <row r="102" spans="1:12" s="35" customFormat="1">
      <c r="A102" s="41"/>
      <c r="F102" s="32"/>
      <c r="G102" s="32"/>
      <c r="H102" s="32"/>
      <c r="I102" s="32"/>
      <c r="J102" s="32"/>
      <c r="K102" s="32"/>
      <c r="L102" s="32"/>
    </row>
    <row r="103" spans="1:12" s="35" customFormat="1">
      <c r="A103" s="41"/>
      <c r="F103" s="32"/>
      <c r="G103" s="32"/>
      <c r="H103" s="32"/>
      <c r="I103" s="32"/>
      <c r="J103" s="32"/>
      <c r="K103" s="32"/>
      <c r="L103" s="32"/>
    </row>
    <row r="104" spans="1:12" s="35" customFormat="1">
      <c r="A104" s="41"/>
      <c r="F104" s="32"/>
      <c r="G104" s="32"/>
      <c r="H104" s="32"/>
      <c r="I104" s="32"/>
      <c r="J104" s="32"/>
      <c r="K104" s="32"/>
      <c r="L104" s="32"/>
    </row>
    <row r="105" spans="1:12" s="35" customFormat="1">
      <c r="A105" s="41"/>
      <c r="F105" s="32"/>
      <c r="G105" s="32"/>
      <c r="H105" s="32"/>
      <c r="I105" s="32"/>
      <c r="J105" s="32"/>
      <c r="K105" s="32"/>
      <c r="L105" s="32"/>
    </row>
    <row r="106" spans="1:12" s="35" customFormat="1">
      <c r="A106" s="41"/>
      <c r="F106" s="32"/>
      <c r="G106" s="32"/>
      <c r="H106" s="32"/>
      <c r="I106" s="32"/>
      <c r="J106" s="32"/>
      <c r="K106" s="32"/>
      <c r="L106" s="32"/>
    </row>
    <row r="107" spans="1:12" s="35" customFormat="1">
      <c r="A107" s="41"/>
      <c r="F107" s="32"/>
      <c r="G107" s="32"/>
      <c r="H107" s="32"/>
      <c r="I107" s="32"/>
      <c r="J107" s="32"/>
      <c r="K107" s="32"/>
      <c r="L107" s="32"/>
    </row>
    <row r="108" spans="1:12" s="35" customFormat="1">
      <c r="A108" s="41"/>
      <c r="F108" s="32"/>
      <c r="G108" s="32"/>
      <c r="H108" s="32"/>
      <c r="I108" s="32"/>
      <c r="J108" s="32"/>
      <c r="K108" s="32"/>
      <c r="L108" s="32"/>
    </row>
    <row r="109" spans="1:12" s="35" customFormat="1">
      <c r="A109" s="41"/>
      <c r="F109" s="32"/>
      <c r="G109" s="32"/>
      <c r="H109" s="32"/>
      <c r="I109" s="32"/>
      <c r="J109" s="32"/>
      <c r="K109" s="32"/>
      <c r="L109" s="32"/>
    </row>
    <row r="110" spans="1:12" s="35" customFormat="1">
      <c r="A110" s="41"/>
      <c r="F110" s="32"/>
      <c r="G110" s="32"/>
      <c r="H110" s="32"/>
      <c r="I110" s="32"/>
      <c r="J110" s="32"/>
      <c r="K110" s="32"/>
      <c r="L110" s="32"/>
    </row>
    <row r="111" spans="1:12" s="35" customFormat="1">
      <c r="A111" s="41"/>
      <c r="F111" s="32"/>
      <c r="G111" s="32"/>
      <c r="H111" s="32"/>
      <c r="I111" s="32"/>
      <c r="J111" s="32"/>
      <c r="K111" s="32"/>
      <c r="L111" s="32"/>
    </row>
    <row r="112" spans="1:12" s="35" customFormat="1">
      <c r="A112" s="41"/>
      <c r="F112" s="32"/>
      <c r="G112" s="32"/>
      <c r="H112" s="32"/>
      <c r="I112" s="32"/>
      <c r="J112" s="32"/>
      <c r="K112" s="32"/>
      <c r="L112" s="32"/>
    </row>
    <row r="113" spans="1:12" s="35" customFormat="1">
      <c r="A113" s="41"/>
      <c r="F113" s="32"/>
      <c r="G113" s="32"/>
      <c r="H113" s="32"/>
      <c r="I113" s="32"/>
      <c r="J113" s="32"/>
      <c r="K113" s="32"/>
      <c r="L113" s="32"/>
    </row>
    <row r="114" spans="1:12" s="35" customFormat="1">
      <c r="A114" s="41"/>
      <c r="F114" s="32"/>
      <c r="G114" s="32"/>
      <c r="H114" s="32"/>
      <c r="I114" s="32"/>
      <c r="J114" s="32"/>
      <c r="K114" s="32"/>
      <c r="L114" s="32"/>
    </row>
    <row r="115" spans="1:12" s="35" customFormat="1">
      <c r="A115" s="41"/>
      <c r="F115" s="32"/>
      <c r="G115" s="32"/>
      <c r="H115" s="32"/>
      <c r="I115" s="32"/>
      <c r="J115" s="32"/>
      <c r="K115" s="32"/>
      <c r="L115" s="32"/>
    </row>
    <row r="116" spans="1:12" s="35" customFormat="1">
      <c r="A116" s="41"/>
      <c r="F116" s="32"/>
      <c r="G116" s="32"/>
      <c r="H116" s="32"/>
      <c r="I116" s="32"/>
      <c r="J116" s="32"/>
      <c r="K116" s="32"/>
      <c r="L116" s="32"/>
    </row>
    <row r="117" spans="1:12" s="35" customFormat="1">
      <c r="A117" s="41"/>
      <c r="F117" s="32"/>
      <c r="G117" s="32"/>
      <c r="H117" s="32"/>
      <c r="I117" s="32"/>
      <c r="J117" s="32"/>
      <c r="K117" s="32"/>
      <c r="L117" s="32"/>
    </row>
    <row r="118" spans="1:12" s="35" customFormat="1">
      <c r="A118" s="41"/>
      <c r="F118" s="32"/>
      <c r="G118" s="32"/>
      <c r="H118" s="32"/>
      <c r="I118" s="32"/>
      <c r="J118" s="32"/>
      <c r="K118" s="32"/>
      <c r="L118" s="32"/>
    </row>
    <row r="119" spans="1:12" s="35" customFormat="1">
      <c r="A119" s="41"/>
      <c r="F119" s="32"/>
      <c r="G119" s="32"/>
      <c r="H119" s="32"/>
      <c r="I119" s="32"/>
      <c r="J119" s="32"/>
      <c r="K119" s="32"/>
      <c r="L119" s="32"/>
    </row>
    <row r="120" spans="1:12" s="35" customFormat="1">
      <c r="A120" s="41"/>
      <c r="F120" s="32"/>
      <c r="G120" s="32"/>
      <c r="H120" s="32"/>
      <c r="I120" s="32"/>
      <c r="J120" s="32"/>
      <c r="K120" s="32"/>
      <c r="L120" s="32"/>
    </row>
    <row r="121" spans="1:12" s="35" customFormat="1">
      <c r="A121" s="41"/>
      <c r="F121" s="32"/>
      <c r="G121" s="32"/>
      <c r="H121" s="32"/>
      <c r="I121" s="32"/>
      <c r="J121" s="32"/>
      <c r="K121" s="32"/>
      <c r="L121" s="32"/>
    </row>
    <row r="122" spans="1:12" s="35" customFormat="1">
      <c r="A122" s="41"/>
      <c r="F122" s="32"/>
      <c r="G122" s="32"/>
      <c r="H122" s="32"/>
      <c r="I122" s="32"/>
      <c r="J122" s="32"/>
      <c r="K122" s="32"/>
      <c r="L122" s="32"/>
    </row>
    <row r="123" spans="1:12" s="35" customFormat="1">
      <c r="A123" s="41"/>
      <c r="F123" s="32"/>
      <c r="G123" s="32"/>
      <c r="H123" s="32"/>
      <c r="I123" s="32"/>
      <c r="J123" s="32"/>
      <c r="K123" s="32"/>
      <c r="L123" s="32"/>
    </row>
    <row r="124" spans="1:12" s="35" customFormat="1">
      <c r="A124" s="41"/>
      <c r="F124" s="32"/>
      <c r="G124" s="32"/>
      <c r="H124" s="32"/>
      <c r="I124" s="32"/>
      <c r="J124" s="32"/>
      <c r="K124" s="32"/>
      <c r="L124" s="32"/>
    </row>
    <row r="125" spans="1:12" s="35" customFormat="1">
      <c r="A125" s="41"/>
      <c r="F125" s="32"/>
      <c r="G125" s="32"/>
      <c r="H125" s="32"/>
      <c r="I125" s="32"/>
      <c r="J125" s="32"/>
      <c r="K125" s="32"/>
      <c r="L125" s="32"/>
    </row>
    <row r="126" spans="1:12" s="35" customFormat="1">
      <c r="A126" s="41"/>
      <c r="F126" s="32"/>
      <c r="G126" s="32"/>
      <c r="H126" s="32"/>
      <c r="I126" s="32"/>
      <c r="J126" s="32"/>
      <c r="K126" s="32"/>
      <c r="L126" s="32"/>
    </row>
    <row r="127" spans="1:12" s="35" customFormat="1">
      <c r="A127" s="41"/>
      <c r="F127" s="32"/>
      <c r="G127" s="32"/>
      <c r="H127" s="32"/>
      <c r="I127" s="32"/>
      <c r="J127" s="32"/>
      <c r="K127" s="32"/>
      <c r="L127" s="32"/>
    </row>
    <row r="128" spans="1:12" s="35" customFormat="1">
      <c r="A128" s="41"/>
      <c r="F128" s="32"/>
      <c r="G128" s="32"/>
      <c r="H128" s="32"/>
      <c r="I128" s="32"/>
      <c r="J128" s="32"/>
      <c r="K128" s="32"/>
      <c r="L128" s="32"/>
    </row>
    <row r="129" spans="1:12" s="35" customFormat="1">
      <c r="A129" s="41"/>
      <c r="F129" s="32"/>
      <c r="G129" s="32"/>
      <c r="H129" s="32"/>
      <c r="I129" s="32"/>
      <c r="J129" s="32"/>
      <c r="K129" s="32"/>
      <c r="L129" s="32"/>
    </row>
    <row r="130" spans="1:12" s="35" customFormat="1">
      <c r="A130" s="41"/>
      <c r="F130" s="32"/>
      <c r="G130" s="32"/>
      <c r="H130" s="32"/>
      <c r="I130" s="32"/>
      <c r="J130" s="32"/>
      <c r="K130" s="32"/>
      <c r="L130" s="32"/>
    </row>
    <row r="131" spans="1:12" s="35" customFormat="1">
      <c r="A131" s="41"/>
      <c r="F131" s="32"/>
      <c r="G131" s="32"/>
      <c r="H131" s="32"/>
      <c r="I131" s="32"/>
      <c r="J131" s="32"/>
      <c r="K131" s="32"/>
      <c r="L131" s="32"/>
    </row>
    <row r="132" spans="1:12" s="35" customFormat="1">
      <c r="A132" s="41"/>
      <c r="F132" s="32"/>
      <c r="G132" s="32"/>
      <c r="H132" s="32"/>
      <c r="I132" s="32"/>
      <c r="J132" s="32"/>
      <c r="K132" s="32"/>
      <c r="L132" s="32"/>
    </row>
    <row r="133" spans="1:12" s="35" customFormat="1">
      <c r="A133" s="41"/>
      <c r="F133" s="32"/>
      <c r="G133" s="32"/>
      <c r="H133" s="32"/>
      <c r="I133" s="32"/>
      <c r="J133" s="32"/>
      <c r="K133" s="32"/>
      <c r="L133" s="32"/>
    </row>
    <row r="134" spans="1:12" s="35" customFormat="1">
      <c r="A134" s="41"/>
      <c r="F134" s="32"/>
      <c r="G134" s="32"/>
      <c r="H134" s="32"/>
      <c r="I134" s="32"/>
      <c r="J134" s="32"/>
      <c r="K134" s="32"/>
      <c r="L134" s="32"/>
    </row>
    <row r="135" spans="1:12" s="35" customFormat="1">
      <c r="A135" s="41"/>
      <c r="F135" s="32"/>
      <c r="G135" s="32"/>
      <c r="H135" s="32"/>
      <c r="I135" s="32"/>
      <c r="J135" s="32"/>
      <c r="K135" s="32"/>
      <c r="L135" s="32"/>
    </row>
    <row r="136" spans="1:12" s="35" customFormat="1">
      <c r="A136" s="41"/>
      <c r="F136" s="32"/>
      <c r="G136" s="32"/>
      <c r="H136" s="32"/>
      <c r="I136" s="32"/>
      <c r="J136" s="32"/>
      <c r="K136" s="32"/>
      <c r="L136" s="32"/>
    </row>
    <row r="137" spans="1:12" s="35" customFormat="1">
      <c r="A137" s="41"/>
      <c r="F137" s="32"/>
      <c r="G137" s="32"/>
      <c r="H137" s="32"/>
      <c r="I137" s="32"/>
      <c r="J137" s="32"/>
      <c r="K137" s="32"/>
      <c r="L137" s="32"/>
    </row>
    <row r="138" spans="1:12" s="35" customFormat="1">
      <c r="A138" s="41"/>
      <c r="F138" s="32"/>
      <c r="G138" s="32"/>
      <c r="H138" s="32"/>
      <c r="I138" s="32"/>
      <c r="J138" s="32"/>
      <c r="K138" s="32"/>
      <c r="L138" s="32"/>
    </row>
    <row r="139" spans="1:12" s="35" customFormat="1">
      <c r="A139" s="41"/>
      <c r="F139" s="32"/>
      <c r="G139" s="32"/>
      <c r="H139" s="32"/>
      <c r="I139" s="32"/>
      <c r="J139" s="32"/>
      <c r="K139" s="32"/>
      <c r="L139" s="32"/>
    </row>
    <row r="140" spans="1:12" s="35" customFormat="1">
      <c r="A140" s="41"/>
      <c r="F140" s="32"/>
      <c r="G140" s="32"/>
      <c r="H140" s="32"/>
      <c r="I140" s="32"/>
      <c r="J140" s="32"/>
      <c r="K140" s="32"/>
      <c r="L140" s="32"/>
    </row>
    <row r="141" spans="1:12" s="35" customFormat="1">
      <c r="A141" s="41"/>
      <c r="F141" s="32"/>
      <c r="G141" s="32"/>
      <c r="H141" s="32"/>
      <c r="I141" s="32"/>
      <c r="J141" s="32"/>
      <c r="K141" s="32"/>
      <c r="L141" s="32"/>
    </row>
    <row r="142" spans="1:12" s="35" customFormat="1">
      <c r="A142" s="41"/>
      <c r="F142" s="32"/>
      <c r="G142" s="32"/>
      <c r="H142" s="32"/>
      <c r="I142" s="32"/>
      <c r="J142" s="32"/>
      <c r="K142" s="32"/>
      <c r="L142" s="32"/>
    </row>
    <row r="143" spans="1:12" s="35" customFormat="1">
      <c r="A143" s="41"/>
      <c r="F143" s="32"/>
      <c r="G143" s="32"/>
      <c r="H143" s="32"/>
      <c r="I143" s="32"/>
      <c r="J143" s="32"/>
      <c r="K143" s="32"/>
      <c r="L143" s="32"/>
    </row>
    <row r="144" spans="1:12" s="35" customFormat="1">
      <c r="A144" s="41"/>
      <c r="F144" s="32"/>
      <c r="G144" s="32"/>
      <c r="H144" s="32"/>
      <c r="I144" s="32"/>
      <c r="J144" s="32"/>
      <c r="K144" s="32"/>
      <c r="L144" s="32"/>
    </row>
    <row r="145" spans="1:12" s="35" customFormat="1">
      <c r="A145" s="41"/>
      <c r="F145" s="32"/>
      <c r="G145" s="32"/>
      <c r="H145" s="32"/>
      <c r="I145" s="32"/>
      <c r="J145" s="32"/>
      <c r="K145" s="32"/>
      <c r="L145" s="32"/>
    </row>
    <row r="146" spans="1:12" s="35" customFormat="1">
      <c r="A146" s="41"/>
      <c r="F146" s="32"/>
      <c r="G146" s="32"/>
      <c r="H146" s="32"/>
      <c r="I146" s="32"/>
      <c r="J146" s="32"/>
      <c r="K146" s="32"/>
      <c r="L146" s="32"/>
    </row>
    <row r="147" spans="1:12" s="35" customFormat="1">
      <c r="A147" s="41"/>
      <c r="F147" s="32"/>
      <c r="G147" s="32"/>
      <c r="H147" s="32"/>
      <c r="I147" s="32"/>
      <c r="J147" s="32"/>
      <c r="K147" s="32"/>
      <c r="L147" s="32"/>
    </row>
    <row r="148" spans="1:12" s="35" customFormat="1">
      <c r="A148" s="41"/>
      <c r="F148" s="32"/>
      <c r="G148" s="32"/>
      <c r="H148" s="32"/>
      <c r="I148" s="32"/>
      <c r="J148" s="32"/>
      <c r="K148" s="32"/>
      <c r="L148" s="32"/>
    </row>
    <row r="149" spans="1:12" s="35" customFormat="1">
      <c r="A149" s="41"/>
      <c r="F149" s="32"/>
      <c r="G149" s="32"/>
      <c r="H149" s="32"/>
      <c r="I149" s="32"/>
      <c r="J149" s="32"/>
      <c r="K149" s="32"/>
      <c r="L149" s="32"/>
    </row>
    <row r="150" spans="1:12" s="35" customFormat="1">
      <c r="A150" s="41"/>
      <c r="F150" s="32"/>
      <c r="G150" s="32"/>
      <c r="H150" s="32"/>
      <c r="I150" s="32"/>
      <c r="J150" s="32"/>
      <c r="K150" s="32"/>
      <c r="L150" s="32"/>
    </row>
    <row r="151" spans="1:12" s="35" customFormat="1">
      <c r="A151" s="41"/>
      <c r="F151" s="32"/>
      <c r="G151" s="32"/>
      <c r="H151" s="32"/>
      <c r="I151" s="32"/>
      <c r="J151" s="32"/>
      <c r="K151" s="32"/>
      <c r="L151" s="32"/>
    </row>
    <row r="152" spans="1:12" s="35" customFormat="1">
      <c r="A152" s="41"/>
      <c r="F152" s="32"/>
      <c r="G152" s="32"/>
      <c r="H152" s="32"/>
      <c r="I152" s="32"/>
      <c r="J152" s="32"/>
      <c r="K152" s="32"/>
      <c r="L152" s="32"/>
    </row>
    <row r="153" spans="1:12" s="35" customFormat="1">
      <c r="A153" s="41"/>
      <c r="F153" s="32"/>
      <c r="G153" s="32"/>
      <c r="H153" s="32"/>
      <c r="I153" s="32"/>
      <c r="J153" s="32"/>
      <c r="K153" s="32"/>
      <c r="L153" s="32"/>
    </row>
    <row r="154" spans="1:12" s="35" customFormat="1">
      <c r="A154" s="41"/>
      <c r="F154" s="32"/>
      <c r="G154" s="32"/>
      <c r="H154" s="32"/>
      <c r="I154" s="32"/>
      <c r="J154" s="32"/>
      <c r="K154" s="32"/>
      <c r="L154" s="32"/>
    </row>
    <row r="155" spans="1:12" s="35" customFormat="1">
      <c r="A155" s="41"/>
      <c r="F155" s="32"/>
      <c r="G155" s="32"/>
      <c r="H155" s="32"/>
      <c r="I155" s="32"/>
      <c r="J155" s="32"/>
      <c r="K155" s="32"/>
      <c r="L155" s="32"/>
    </row>
    <row r="156" spans="1:12" s="35" customFormat="1">
      <c r="A156" s="41"/>
      <c r="F156" s="32"/>
      <c r="G156" s="32"/>
      <c r="H156" s="32"/>
      <c r="I156" s="32"/>
      <c r="J156" s="32"/>
      <c r="K156" s="32"/>
      <c r="L156" s="32"/>
    </row>
    <row r="157" spans="1:12" s="35" customFormat="1">
      <c r="A157" s="41"/>
      <c r="F157" s="32"/>
      <c r="G157" s="32"/>
      <c r="H157" s="32"/>
      <c r="I157" s="32"/>
      <c r="J157" s="32"/>
      <c r="K157" s="32"/>
      <c r="L157" s="32"/>
    </row>
    <row r="158" spans="1:12" s="35" customFormat="1">
      <c r="A158" s="41"/>
      <c r="F158" s="32"/>
      <c r="G158" s="32"/>
      <c r="H158" s="32"/>
      <c r="I158" s="32"/>
      <c r="J158" s="32"/>
      <c r="K158" s="32"/>
      <c r="L158" s="32"/>
    </row>
    <row r="159" spans="1:12" s="35" customFormat="1">
      <c r="A159" s="41"/>
      <c r="F159" s="32"/>
      <c r="G159" s="32"/>
      <c r="H159" s="32"/>
      <c r="I159" s="32"/>
      <c r="J159" s="32"/>
      <c r="K159" s="32"/>
      <c r="L159" s="32"/>
    </row>
    <row r="160" spans="1:12" s="35" customFormat="1">
      <c r="A160" s="41"/>
      <c r="F160" s="32"/>
      <c r="G160" s="32"/>
      <c r="H160" s="32"/>
      <c r="I160" s="32"/>
      <c r="J160" s="32"/>
      <c r="K160" s="32"/>
      <c r="L160" s="32"/>
    </row>
    <row r="161" spans="1:12" s="35" customFormat="1">
      <c r="A161" s="41"/>
      <c r="F161" s="32"/>
      <c r="G161" s="32"/>
      <c r="H161" s="32"/>
      <c r="I161" s="32"/>
      <c r="J161" s="32"/>
      <c r="K161" s="32"/>
      <c r="L161" s="32"/>
    </row>
    <row r="162" spans="1:12" s="35" customFormat="1">
      <c r="A162" s="41"/>
      <c r="F162" s="32"/>
      <c r="G162" s="32"/>
      <c r="H162" s="32"/>
      <c r="I162" s="32"/>
      <c r="J162" s="32"/>
      <c r="K162" s="32"/>
      <c r="L162" s="32"/>
    </row>
    <row r="163" spans="1:12" s="35" customFormat="1">
      <c r="A163" s="41"/>
      <c r="F163" s="32"/>
      <c r="G163" s="32"/>
      <c r="H163" s="32"/>
      <c r="I163" s="32"/>
      <c r="J163" s="32"/>
      <c r="K163" s="32"/>
      <c r="L163" s="32"/>
    </row>
    <row r="164" spans="1:12" s="35" customFormat="1">
      <c r="A164" s="41"/>
      <c r="F164" s="32"/>
      <c r="G164" s="32"/>
      <c r="H164" s="32"/>
      <c r="I164" s="32"/>
      <c r="J164" s="32"/>
      <c r="K164" s="32"/>
      <c r="L164" s="32"/>
    </row>
    <row r="165" spans="1:12" s="35" customFormat="1">
      <c r="A165" s="41"/>
      <c r="F165" s="32"/>
      <c r="G165" s="32"/>
      <c r="H165" s="32"/>
      <c r="I165" s="32"/>
      <c r="J165" s="32"/>
      <c r="K165" s="32"/>
      <c r="L165" s="32"/>
    </row>
    <row r="166" spans="1:12" s="35" customFormat="1">
      <c r="A166" s="41"/>
      <c r="F166" s="32"/>
      <c r="G166" s="32"/>
      <c r="H166" s="32"/>
      <c r="I166" s="32"/>
      <c r="J166" s="32"/>
      <c r="K166" s="32"/>
      <c r="L166" s="32"/>
    </row>
    <row r="167" spans="1:12" s="35" customFormat="1">
      <c r="A167" s="41"/>
      <c r="F167" s="32"/>
      <c r="G167" s="32"/>
      <c r="H167" s="32"/>
      <c r="I167" s="32"/>
      <c r="J167" s="32"/>
      <c r="K167" s="32"/>
      <c r="L167" s="32"/>
    </row>
    <row r="168" spans="1:12" s="35" customFormat="1">
      <c r="A168" s="41"/>
      <c r="F168" s="32"/>
      <c r="G168" s="32"/>
      <c r="H168" s="32"/>
      <c r="I168" s="32"/>
      <c r="J168" s="32"/>
      <c r="K168" s="32"/>
      <c r="L168" s="32"/>
    </row>
    <row r="169" spans="1:12" s="35" customFormat="1">
      <c r="A169" s="41"/>
      <c r="F169" s="32"/>
      <c r="G169" s="32"/>
      <c r="H169" s="32"/>
      <c r="I169" s="32"/>
      <c r="J169" s="32"/>
      <c r="K169" s="32"/>
      <c r="L169" s="32"/>
    </row>
    <row r="170" spans="1:12" s="35" customFormat="1">
      <c r="A170" s="41"/>
      <c r="F170" s="32"/>
      <c r="G170" s="32"/>
      <c r="H170" s="32"/>
      <c r="I170" s="32"/>
      <c r="J170" s="32"/>
      <c r="K170" s="32"/>
      <c r="L170" s="32"/>
    </row>
    <row r="171" spans="1:12" s="35" customFormat="1">
      <c r="A171" s="41"/>
      <c r="F171" s="32"/>
      <c r="G171" s="32"/>
      <c r="H171" s="32"/>
      <c r="I171" s="32"/>
      <c r="J171" s="32"/>
      <c r="K171" s="32"/>
      <c r="L171" s="32"/>
    </row>
    <row r="172" spans="1:12" s="35" customFormat="1">
      <c r="A172" s="41"/>
      <c r="F172" s="32"/>
      <c r="G172" s="32"/>
      <c r="H172" s="32"/>
      <c r="I172" s="32"/>
      <c r="J172" s="32"/>
      <c r="K172" s="32"/>
      <c r="L172" s="32"/>
    </row>
    <row r="173" spans="1:12" s="35" customFormat="1">
      <c r="A173" s="41"/>
      <c r="F173" s="32"/>
      <c r="G173" s="32"/>
      <c r="H173" s="32"/>
      <c r="I173" s="32"/>
      <c r="J173" s="32"/>
      <c r="K173" s="32"/>
      <c r="L173" s="32"/>
    </row>
    <row r="174" spans="1:12" s="35" customFormat="1">
      <c r="A174" s="41"/>
      <c r="F174" s="32"/>
      <c r="G174" s="32"/>
      <c r="H174" s="32"/>
      <c r="I174" s="32"/>
      <c r="J174" s="32"/>
      <c r="K174" s="32"/>
      <c r="L174" s="32"/>
    </row>
    <row r="175" spans="1:12" s="35" customFormat="1">
      <c r="A175" s="41"/>
      <c r="F175" s="32"/>
      <c r="G175" s="32"/>
      <c r="H175" s="32"/>
      <c r="I175" s="32"/>
      <c r="J175" s="32"/>
      <c r="K175" s="32"/>
      <c r="L175" s="32"/>
    </row>
    <row r="176" spans="1:12" s="35" customFormat="1">
      <c r="A176" s="41"/>
      <c r="F176" s="32"/>
      <c r="G176" s="32"/>
      <c r="H176" s="32"/>
      <c r="I176" s="32"/>
      <c r="J176" s="32"/>
      <c r="K176" s="32"/>
      <c r="L176" s="32"/>
    </row>
    <row r="177" spans="1:12" s="35" customFormat="1">
      <c r="A177" s="41"/>
      <c r="F177" s="32"/>
      <c r="G177" s="32"/>
      <c r="H177" s="32"/>
      <c r="I177" s="32"/>
      <c r="J177" s="32"/>
      <c r="K177" s="32"/>
      <c r="L177" s="32"/>
    </row>
    <row r="178" spans="1:12" s="35" customFormat="1">
      <c r="A178" s="41"/>
      <c r="F178" s="32"/>
      <c r="G178" s="32"/>
      <c r="H178" s="32"/>
      <c r="I178" s="32"/>
      <c r="J178" s="32"/>
      <c r="K178" s="32"/>
      <c r="L178" s="32"/>
    </row>
    <row r="179" spans="1:12" s="35" customFormat="1">
      <c r="A179" s="41"/>
      <c r="F179" s="32"/>
      <c r="G179" s="32"/>
      <c r="H179" s="32"/>
      <c r="I179" s="32"/>
      <c r="J179" s="32"/>
      <c r="K179" s="32"/>
      <c r="L179" s="32"/>
    </row>
    <row r="180" spans="1:12" s="35" customFormat="1">
      <c r="A180" s="41"/>
      <c r="F180" s="32"/>
      <c r="G180" s="32"/>
      <c r="H180" s="32"/>
      <c r="I180" s="32"/>
      <c r="J180" s="32"/>
      <c r="K180" s="32"/>
      <c r="L180" s="32"/>
    </row>
    <row r="181" spans="1:12" s="35" customFormat="1">
      <c r="A181" s="41"/>
      <c r="F181" s="32"/>
      <c r="G181" s="32"/>
      <c r="H181" s="32"/>
      <c r="I181" s="32"/>
      <c r="J181" s="32"/>
      <c r="K181" s="32"/>
      <c r="L181" s="32"/>
    </row>
    <row r="182" spans="1:12" s="35" customFormat="1">
      <c r="A182" s="41"/>
      <c r="F182" s="32"/>
      <c r="G182" s="32"/>
      <c r="H182" s="32"/>
      <c r="I182" s="32"/>
      <c r="J182" s="32"/>
      <c r="K182" s="32"/>
      <c r="L182" s="32"/>
    </row>
    <row r="183" spans="1:12" s="35" customFormat="1">
      <c r="A183" s="41"/>
      <c r="F183" s="32"/>
      <c r="G183" s="32"/>
      <c r="H183" s="32"/>
      <c r="I183" s="32"/>
      <c r="J183" s="32"/>
      <c r="K183" s="32"/>
      <c r="L183" s="32"/>
    </row>
    <row r="184" spans="1:12" s="35" customFormat="1">
      <c r="A184" s="41"/>
      <c r="F184" s="32"/>
      <c r="G184" s="32"/>
      <c r="H184" s="32"/>
      <c r="I184" s="32"/>
      <c r="J184" s="32"/>
      <c r="K184" s="32"/>
      <c r="L184" s="32"/>
    </row>
    <row r="185" spans="1:12" s="35" customFormat="1">
      <c r="A185" s="41"/>
      <c r="F185" s="32"/>
      <c r="G185" s="32"/>
      <c r="H185" s="32"/>
      <c r="I185" s="32"/>
      <c r="J185" s="32"/>
      <c r="K185" s="32"/>
      <c r="L185" s="32"/>
    </row>
    <row r="186" spans="1:12" s="35" customFormat="1">
      <c r="A186" s="41"/>
      <c r="F186" s="32"/>
      <c r="G186" s="32"/>
      <c r="H186" s="32"/>
      <c r="I186" s="32"/>
      <c r="J186" s="32"/>
      <c r="K186" s="32"/>
      <c r="L186" s="32"/>
    </row>
    <row r="187" spans="1:12" s="35" customFormat="1">
      <c r="A187" s="41"/>
      <c r="F187" s="32"/>
      <c r="G187" s="32"/>
      <c r="H187" s="32"/>
      <c r="I187" s="32"/>
      <c r="J187" s="32"/>
      <c r="K187" s="32"/>
      <c r="L187" s="32"/>
    </row>
    <row r="188" spans="1:12" s="35" customFormat="1">
      <c r="A188" s="41"/>
      <c r="F188" s="32"/>
      <c r="G188" s="32"/>
      <c r="H188" s="32"/>
      <c r="I188" s="32"/>
      <c r="J188" s="32"/>
      <c r="K188" s="32"/>
      <c r="L188" s="32"/>
    </row>
    <row r="189" spans="1:12" s="35" customFormat="1">
      <c r="A189" s="41"/>
      <c r="F189" s="32"/>
      <c r="G189" s="32"/>
      <c r="H189" s="32"/>
      <c r="I189" s="32"/>
      <c r="J189" s="32"/>
      <c r="K189" s="32"/>
      <c r="L189" s="32"/>
    </row>
    <row r="190" spans="1:12" s="35" customFormat="1">
      <c r="A190" s="41"/>
      <c r="F190" s="32"/>
      <c r="G190" s="32"/>
      <c r="H190" s="32"/>
      <c r="I190" s="32"/>
      <c r="J190" s="32"/>
      <c r="K190" s="32"/>
      <c r="L190" s="32"/>
    </row>
    <row r="191" spans="1:12" s="35" customFormat="1">
      <c r="A191" s="41"/>
      <c r="F191" s="32"/>
      <c r="G191" s="32"/>
      <c r="H191" s="32"/>
      <c r="I191" s="32"/>
      <c r="J191" s="32"/>
      <c r="K191" s="32"/>
      <c r="L191" s="32"/>
    </row>
    <row r="192" spans="1:12" s="35" customFormat="1">
      <c r="A192" s="41"/>
      <c r="F192" s="32"/>
      <c r="G192" s="32"/>
      <c r="H192" s="32"/>
      <c r="I192" s="32"/>
      <c r="J192" s="32"/>
      <c r="K192" s="32"/>
      <c r="L192" s="32"/>
    </row>
    <row r="193" spans="1:12" s="35" customFormat="1">
      <c r="A193" s="41"/>
      <c r="F193" s="32"/>
      <c r="G193" s="32"/>
      <c r="H193" s="32"/>
      <c r="I193" s="32"/>
      <c r="J193" s="32"/>
      <c r="K193" s="32"/>
      <c r="L193" s="32"/>
    </row>
    <row r="194" spans="1:12" s="35" customFormat="1">
      <c r="A194" s="41"/>
      <c r="F194" s="32"/>
      <c r="G194" s="32"/>
      <c r="H194" s="32"/>
      <c r="I194" s="32"/>
      <c r="J194" s="32"/>
      <c r="K194" s="32"/>
      <c r="L194" s="32"/>
    </row>
    <row r="195" spans="1:12" s="35" customFormat="1">
      <c r="A195" s="41"/>
      <c r="F195" s="32"/>
      <c r="G195" s="32"/>
      <c r="H195" s="32"/>
      <c r="I195" s="32"/>
      <c r="J195" s="32"/>
      <c r="K195" s="32"/>
      <c r="L195" s="32"/>
    </row>
    <row r="196" spans="1:12" s="35" customFormat="1">
      <c r="A196" s="41"/>
      <c r="F196" s="32"/>
      <c r="G196" s="32"/>
      <c r="H196" s="32"/>
      <c r="I196" s="32"/>
      <c r="J196" s="32"/>
      <c r="K196" s="32"/>
      <c r="L196" s="32"/>
    </row>
  </sheetData>
  <mergeCells count="14">
    <mergeCell ref="C46:F46"/>
    <mergeCell ref="H46:J46"/>
    <mergeCell ref="A7:J7"/>
    <mergeCell ref="A17:J17"/>
    <mergeCell ref="C45:F45"/>
    <mergeCell ref="H45:J45"/>
    <mergeCell ref="A2:J2"/>
    <mergeCell ref="A4:A5"/>
    <mergeCell ref="B4:B5"/>
    <mergeCell ref="C4:C5"/>
    <mergeCell ref="F4:F5"/>
    <mergeCell ref="G4:J4"/>
    <mergeCell ref="E4:E5"/>
    <mergeCell ref="D4:D5"/>
  </mergeCells>
  <phoneticPr fontId="3" type="noConversion"/>
  <pageMargins left="0.51181102362204722" right="0.19685039370078741" top="0.59055118110236227" bottom="0.59055118110236227" header="0.19685039370078741" footer="0.11811023622047245"/>
  <pageSetup paperSize="9" scale="50" fitToHeight="2" orientation="portrait" r:id="rId1"/>
  <headerFooter alignWithMargins="0">
    <oddHeader>&amp;C&amp;"Times New Roman,обычный"&amp;14
&amp;R&amp;"Times New Roman,обычный"&amp;14Таблиця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4:J117"/>
  <sheetViews>
    <sheetView view="pageLayout" topLeftCell="A73" zoomScale="55" zoomScaleNormal="75" zoomScaleSheetLayoutView="70" zoomScalePageLayoutView="55" workbookViewId="0">
      <selection activeCell="D66" sqref="D66"/>
    </sheetView>
  </sheetViews>
  <sheetFormatPr defaultRowHeight="18.75" outlineLevelRow="1"/>
  <cols>
    <col min="1" max="1" width="65.7109375" style="2" customWidth="1"/>
    <col min="2" max="2" width="11.5703125" style="2" customWidth="1"/>
    <col min="3" max="5" width="16.28515625" style="2" customWidth="1"/>
    <col min="6" max="6" width="16" style="2" customWidth="1"/>
    <col min="7" max="8" width="12.5703125" style="2" customWidth="1"/>
    <col min="9" max="10" width="12.42578125" style="2" customWidth="1"/>
    <col min="11" max="16384" width="9.140625" style="2"/>
  </cols>
  <sheetData>
    <row r="4" spans="1:10">
      <c r="A4" s="217" t="s">
        <v>118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outlineLevel="1">
      <c r="A5" s="18"/>
      <c r="B5" s="18"/>
      <c r="C5" s="18"/>
      <c r="D5" s="18"/>
      <c r="E5" s="18"/>
      <c r="F5" s="18"/>
      <c r="G5" s="18"/>
      <c r="H5" s="18"/>
      <c r="I5" s="18"/>
      <c r="J5" s="162" t="s">
        <v>542</v>
      </c>
    </row>
    <row r="6" spans="1:10" ht="48" customHeight="1">
      <c r="A6" s="223" t="s">
        <v>188</v>
      </c>
      <c r="B6" s="225" t="s">
        <v>539</v>
      </c>
      <c r="C6" s="205" t="s">
        <v>412</v>
      </c>
      <c r="D6" s="205" t="s">
        <v>467</v>
      </c>
      <c r="E6" s="205" t="s">
        <v>538</v>
      </c>
      <c r="F6" s="205" t="s">
        <v>468</v>
      </c>
      <c r="G6" s="205" t="s">
        <v>266</v>
      </c>
      <c r="H6" s="205"/>
      <c r="I6" s="205"/>
      <c r="J6" s="205"/>
    </row>
    <row r="7" spans="1:10" ht="33" customHeight="1">
      <c r="A7" s="223"/>
      <c r="B7" s="225"/>
      <c r="C7" s="205" t="s">
        <v>412</v>
      </c>
      <c r="D7" s="205"/>
      <c r="E7" s="205" t="s">
        <v>411</v>
      </c>
      <c r="F7" s="205" t="s">
        <v>410</v>
      </c>
      <c r="G7" s="167" t="s">
        <v>146</v>
      </c>
      <c r="H7" s="167" t="s">
        <v>147</v>
      </c>
      <c r="I7" s="167" t="s">
        <v>148</v>
      </c>
      <c r="J7" s="167" t="s">
        <v>55</v>
      </c>
    </row>
    <row r="8" spans="1:10" ht="18" customHeight="1">
      <c r="A8" s="166">
        <v>1</v>
      </c>
      <c r="B8" s="167">
        <v>2</v>
      </c>
      <c r="C8" s="167">
        <v>3</v>
      </c>
      <c r="D8" s="167">
        <v>4</v>
      </c>
      <c r="E8" s="167">
        <v>5</v>
      </c>
      <c r="F8" s="167">
        <v>6</v>
      </c>
      <c r="G8" s="167">
        <v>7</v>
      </c>
      <c r="H8" s="167">
        <v>8</v>
      </c>
      <c r="I8" s="167">
        <v>9</v>
      </c>
      <c r="J8" s="167">
        <v>10</v>
      </c>
    </row>
    <row r="9" spans="1:10" s="40" customFormat="1" ht="28.5" customHeight="1">
      <c r="A9" s="224" t="s">
        <v>122</v>
      </c>
      <c r="B9" s="224"/>
      <c r="C9" s="224"/>
      <c r="D9" s="224"/>
      <c r="E9" s="224"/>
      <c r="F9" s="224"/>
      <c r="G9" s="224"/>
      <c r="H9" s="224"/>
      <c r="I9" s="224"/>
      <c r="J9" s="224"/>
    </row>
    <row r="10" spans="1:10" ht="37.5">
      <c r="A10" s="33" t="s">
        <v>135</v>
      </c>
      <c r="B10" s="7">
        <v>1200</v>
      </c>
      <c r="C10" s="197">
        <f>'1.Фінансовий результат'!C107</f>
        <v>-402</v>
      </c>
      <c r="D10" s="197">
        <f>'1.Фінансовий результат'!D107</f>
        <v>3.0000000000005578</v>
      </c>
      <c r="E10" s="197">
        <f>'1.Фінансовий результат'!E107</f>
        <v>218.20000000000016</v>
      </c>
      <c r="F10" s="197">
        <f>'1.Фінансовий результат'!F107</f>
        <v>39.200000000000514</v>
      </c>
      <c r="G10" s="197">
        <f>'1.Фінансовий результат'!G107</f>
        <v>9.8000000000001286</v>
      </c>
      <c r="H10" s="197">
        <f>'1.Фінансовий результат'!H107</f>
        <v>9.8000000000001286</v>
      </c>
      <c r="I10" s="197">
        <f>'1.Фінансовий результат'!I107</f>
        <v>9.8000000000001286</v>
      </c>
      <c r="J10" s="197">
        <f>'1.Фінансовий результат'!J107</f>
        <v>9.8000000000001286</v>
      </c>
    </row>
    <row r="11" spans="1:10" ht="20.100000000000001" customHeight="1">
      <c r="A11" s="33" t="s">
        <v>136</v>
      </c>
      <c r="B11" s="12"/>
      <c r="C11" s="326"/>
      <c r="D11" s="326"/>
      <c r="E11" s="326"/>
      <c r="F11" s="326"/>
      <c r="G11" s="326"/>
      <c r="H11" s="326"/>
      <c r="I11" s="326"/>
      <c r="J11" s="326"/>
    </row>
    <row r="12" spans="1:10" ht="20.100000000000001" customHeight="1">
      <c r="A12" s="33" t="s">
        <v>138</v>
      </c>
      <c r="B12" s="131">
        <v>3000</v>
      </c>
      <c r="C12" s="197">
        <f>'1.Фінансовий результат'!C120</f>
        <v>862</v>
      </c>
      <c r="D12" s="197">
        <f>'1.Фінансовий результат'!D120</f>
        <v>852.4</v>
      </c>
      <c r="E12" s="197">
        <f>'1.Фінансовий результат'!E120</f>
        <v>406</v>
      </c>
      <c r="F12" s="197">
        <f>'1.Фінансовий результат'!F120</f>
        <v>418</v>
      </c>
      <c r="G12" s="197">
        <f>'1.Фінансовий результат'!G120</f>
        <v>104.5</v>
      </c>
      <c r="H12" s="197">
        <f>'1.Фінансовий результат'!H120</f>
        <v>104.5</v>
      </c>
      <c r="I12" s="197">
        <f>'1.Фінансовий результат'!I120</f>
        <v>104.5</v>
      </c>
      <c r="J12" s="197">
        <f>'1.Фінансовий результат'!J120</f>
        <v>104.5</v>
      </c>
    </row>
    <row r="13" spans="1:10" ht="20.100000000000001" customHeight="1">
      <c r="A13" s="33" t="s">
        <v>139</v>
      </c>
      <c r="B13" s="131">
        <v>3010</v>
      </c>
      <c r="C13" s="197">
        <v>60</v>
      </c>
      <c r="D13" s="197">
        <v>0</v>
      </c>
      <c r="E13" s="197">
        <v>-70</v>
      </c>
      <c r="F13" s="197">
        <v>24</v>
      </c>
      <c r="G13" s="197">
        <v>6</v>
      </c>
      <c r="H13" s="197">
        <v>6</v>
      </c>
      <c r="I13" s="197">
        <v>6</v>
      </c>
      <c r="J13" s="197">
        <v>6</v>
      </c>
    </row>
    <row r="14" spans="1:10" ht="20.100000000000001" customHeight="1">
      <c r="A14" s="33" t="s">
        <v>140</v>
      </c>
      <c r="B14" s="131">
        <v>3020</v>
      </c>
      <c r="C14" s="197">
        <v>0</v>
      </c>
      <c r="D14" s="197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</row>
    <row r="15" spans="1:10" ht="37.5">
      <c r="A15" s="33" t="s">
        <v>141</v>
      </c>
      <c r="B15" s="131">
        <v>3030</v>
      </c>
      <c r="C15" s="197">
        <f>-227</f>
        <v>-227</v>
      </c>
      <c r="D15" s="197">
        <v>0</v>
      </c>
      <c r="E15" s="197">
        <v>206</v>
      </c>
      <c r="F15" s="197">
        <v>206</v>
      </c>
      <c r="G15" s="197">
        <v>51.5</v>
      </c>
      <c r="H15" s="197">
        <v>51.5</v>
      </c>
      <c r="I15" s="197">
        <v>51.5</v>
      </c>
      <c r="J15" s="197">
        <v>51.5</v>
      </c>
    </row>
    <row r="16" spans="1:10" ht="36.75" customHeight="1">
      <c r="A16" s="138" t="s">
        <v>180</v>
      </c>
      <c r="B16" s="131">
        <v>3040</v>
      </c>
      <c r="C16" s="197">
        <f>C10</f>
        <v>-402</v>
      </c>
      <c r="D16" s="197">
        <f>D10</f>
        <v>3.0000000000005578</v>
      </c>
      <c r="E16" s="197">
        <f>E10</f>
        <v>218.20000000000016</v>
      </c>
      <c r="F16" s="197">
        <f t="shared" ref="F16:J16" si="0">F10</f>
        <v>39.200000000000514</v>
      </c>
      <c r="G16" s="197">
        <f t="shared" si="0"/>
        <v>9.8000000000001286</v>
      </c>
      <c r="H16" s="197">
        <f t="shared" si="0"/>
        <v>9.8000000000001286</v>
      </c>
      <c r="I16" s="197">
        <f t="shared" si="0"/>
        <v>9.8000000000001286</v>
      </c>
      <c r="J16" s="197">
        <f t="shared" si="0"/>
        <v>9.8000000000001286</v>
      </c>
    </row>
    <row r="17" spans="1:10" ht="37.5">
      <c r="A17" s="33" t="s">
        <v>142</v>
      </c>
      <c r="B17" s="131">
        <v>3050</v>
      </c>
      <c r="C17" s="197">
        <v>0</v>
      </c>
      <c r="D17" s="197">
        <v>0</v>
      </c>
      <c r="E17" s="197">
        <v>0</v>
      </c>
      <c r="F17" s="197">
        <v>0</v>
      </c>
      <c r="G17" s="197">
        <v>0</v>
      </c>
      <c r="H17" s="197">
        <v>0</v>
      </c>
      <c r="I17" s="197">
        <v>0</v>
      </c>
      <c r="J17" s="197">
        <v>0</v>
      </c>
    </row>
    <row r="18" spans="1:10" ht="37.5">
      <c r="A18" s="33" t="s">
        <v>143</v>
      </c>
      <c r="B18" s="131">
        <v>3060</v>
      </c>
      <c r="C18" s="197">
        <v>0</v>
      </c>
      <c r="D18" s="197">
        <v>0</v>
      </c>
      <c r="E18" s="197">
        <v>0</v>
      </c>
      <c r="F18" s="197">
        <v>0</v>
      </c>
      <c r="G18" s="197">
        <v>0</v>
      </c>
      <c r="H18" s="197">
        <v>0</v>
      </c>
      <c r="I18" s="197">
        <v>0</v>
      </c>
      <c r="J18" s="197">
        <v>0</v>
      </c>
    </row>
    <row r="19" spans="1:10" s="13" customFormat="1" ht="20.100000000000001" customHeight="1">
      <c r="A19" s="138" t="s">
        <v>523</v>
      </c>
      <c r="B19" s="129">
        <v>3070</v>
      </c>
      <c r="C19" s="195">
        <f>C20</f>
        <v>21248</v>
      </c>
      <c r="D19" s="195">
        <v>27225</v>
      </c>
      <c r="E19" s="195">
        <f>E20</f>
        <v>22974.3</v>
      </c>
      <c r="F19" s="195">
        <f>F20</f>
        <v>23450</v>
      </c>
      <c r="G19" s="195">
        <f>$F$19/4</f>
        <v>5862.5</v>
      </c>
      <c r="H19" s="195">
        <f t="shared" ref="H19:J19" si="1">$F$19/4</f>
        <v>5862.5</v>
      </c>
      <c r="I19" s="195">
        <f t="shared" si="1"/>
        <v>5862.5</v>
      </c>
      <c r="J19" s="195">
        <f t="shared" si="1"/>
        <v>5862.5</v>
      </c>
    </row>
    <row r="20" spans="1:10" s="13" customFormat="1" ht="20.100000000000001" customHeight="1">
      <c r="A20" s="138" t="s">
        <v>498</v>
      </c>
      <c r="B20" s="129" t="s">
        <v>506</v>
      </c>
      <c r="C20" s="195">
        <f>SUM(C21:C24)</f>
        <v>21248</v>
      </c>
      <c r="D20" s="195">
        <f>SUM(D21:D24)</f>
        <v>26077</v>
      </c>
      <c r="E20" s="195">
        <f>SUM(E21:E24)</f>
        <v>22974.3</v>
      </c>
      <c r="F20" s="195">
        <v>23450</v>
      </c>
      <c r="G20" s="195">
        <v>5862.5</v>
      </c>
      <c r="H20" s="195">
        <v>5862.5</v>
      </c>
      <c r="I20" s="195">
        <v>5862.5</v>
      </c>
      <c r="J20" s="195">
        <v>5862.5</v>
      </c>
    </row>
    <row r="21" spans="1:10" ht="20.100000000000001" customHeight="1">
      <c r="A21" s="119" t="s">
        <v>497</v>
      </c>
      <c r="B21" s="131" t="s">
        <v>508</v>
      </c>
      <c r="C21" s="197">
        <v>21248</v>
      </c>
      <c r="D21" s="197">
        <v>26051</v>
      </c>
      <c r="E21" s="197">
        <v>22843.599999999999</v>
      </c>
      <c r="F21" s="197">
        <f>F20-F22-F23-F24</f>
        <v>23426</v>
      </c>
      <c r="G21" s="197">
        <f>$F$21/4</f>
        <v>5856.5</v>
      </c>
      <c r="H21" s="197">
        <f t="shared" ref="H21:J21" si="2">$F$21/4</f>
        <v>5856.5</v>
      </c>
      <c r="I21" s="197">
        <f t="shared" si="2"/>
        <v>5856.5</v>
      </c>
      <c r="J21" s="197">
        <f t="shared" si="2"/>
        <v>5856.5</v>
      </c>
    </row>
    <row r="22" spans="1:10" ht="20.100000000000001" customHeight="1">
      <c r="A22" s="119" t="s">
        <v>519</v>
      </c>
      <c r="B22" s="131" t="s">
        <v>509</v>
      </c>
      <c r="C22" s="197">
        <v>0</v>
      </c>
      <c r="D22" s="197">
        <v>6</v>
      </c>
      <c r="E22" s="197">
        <v>110</v>
      </c>
      <c r="F22" s="197">
        <v>4</v>
      </c>
      <c r="G22" s="197">
        <v>1</v>
      </c>
      <c r="H22" s="197">
        <v>1</v>
      </c>
      <c r="I22" s="197">
        <v>1</v>
      </c>
      <c r="J22" s="197">
        <v>1</v>
      </c>
    </row>
    <row r="23" spans="1:10" ht="20.100000000000001" customHeight="1">
      <c r="A23" s="119" t="s">
        <v>520</v>
      </c>
      <c r="B23" s="131" t="s">
        <v>517</v>
      </c>
      <c r="C23" s="197">
        <v>0</v>
      </c>
      <c r="D23" s="197">
        <v>5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</row>
    <row r="24" spans="1:10" ht="20.100000000000001" customHeight="1">
      <c r="A24" s="119" t="s">
        <v>521</v>
      </c>
      <c r="B24" s="131" t="s">
        <v>518</v>
      </c>
      <c r="C24" s="197">
        <v>0</v>
      </c>
      <c r="D24" s="197">
        <v>15</v>
      </c>
      <c r="E24" s="197">
        <v>20.7</v>
      </c>
      <c r="F24" s="197">
        <v>20</v>
      </c>
      <c r="G24" s="197">
        <v>5</v>
      </c>
      <c r="H24" s="197">
        <v>5</v>
      </c>
      <c r="I24" s="197">
        <v>5</v>
      </c>
      <c r="J24" s="197">
        <v>5</v>
      </c>
    </row>
    <row r="25" spans="1:10" s="13" customFormat="1" ht="20.100000000000001" customHeight="1">
      <c r="A25" s="138" t="s">
        <v>499</v>
      </c>
      <c r="B25" s="129" t="s">
        <v>507</v>
      </c>
      <c r="C25" s="195">
        <f>SUM(C26:C32)</f>
        <v>23840</v>
      </c>
      <c r="D25" s="195">
        <f>SUM(D26:D32)</f>
        <v>27195.8</v>
      </c>
      <c r="E25" s="195">
        <f>SUM(E26:E32)</f>
        <v>24588.836363636365</v>
      </c>
      <c r="F25" s="195">
        <f>SUM(F26:F32)</f>
        <v>25898</v>
      </c>
      <c r="G25" s="195">
        <v>6474.5</v>
      </c>
      <c r="H25" s="195">
        <v>6474.5</v>
      </c>
      <c r="I25" s="195">
        <v>6474.5</v>
      </c>
      <c r="J25" s="195">
        <v>6474.5</v>
      </c>
    </row>
    <row r="26" spans="1:10" ht="20.100000000000001" customHeight="1">
      <c r="A26" s="119" t="s">
        <v>500</v>
      </c>
      <c r="B26" s="142" t="s">
        <v>510</v>
      </c>
      <c r="C26" s="197">
        <v>15917</v>
      </c>
      <c r="D26" s="197">
        <v>19810.3</v>
      </c>
      <c r="E26" s="197">
        <v>17650</v>
      </c>
      <c r="F26" s="197">
        <v>18500</v>
      </c>
      <c r="G26" s="197">
        <v>4625</v>
      </c>
      <c r="H26" s="197">
        <v>4625</v>
      </c>
      <c r="I26" s="197">
        <v>4625</v>
      </c>
      <c r="J26" s="197">
        <v>4625</v>
      </c>
    </row>
    <row r="27" spans="1:10" ht="20.100000000000001" customHeight="1">
      <c r="A27" s="119" t="s">
        <v>522</v>
      </c>
      <c r="B27" s="142" t="s">
        <v>511</v>
      </c>
      <c r="C27" s="197">
        <v>0</v>
      </c>
      <c r="D27" s="197">
        <v>10</v>
      </c>
      <c r="E27" s="197">
        <v>8</v>
      </c>
      <c r="F27" s="197">
        <v>8</v>
      </c>
      <c r="G27" s="197">
        <f>$F$27/4</f>
        <v>2</v>
      </c>
      <c r="H27" s="197">
        <f t="shared" ref="H27:J27" si="3">$F$27/4</f>
        <v>2</v>
      </c>
      <c r="I27" s="197">
        <f t="shared" si="3"/>
        <v>2</v>
      </c>
      <c r="J27" s="197">
        <f t="shared" si="3"/>
        <v>2</v>
      </c>
    </row>
    <row r="28" spans="1:10" ht="20.100000000000001" customHeight="1">
      <c r="A28" s="119" t="s">
        <v>501</v>
      </c>
      <c r="B28" s="142" t="s">
        <v>512</v>
      </c>
      <c r="C28" s="197">
        <v>2290</v>
      </c>
      <c r="D28" s="197">
        <v>2350</v>
      </c>
      <c r="E28" s="197">
        <v>2213.5</v>
      </c>
      <c r="F28" s="197">
        <v>2300</v>
      </c>
      <c r="G28" s="197">
        <f>$F$28/4</f>
        <v>575</v>
      </c>
      <c r="H28" s="197">
        <f t="shared" ref="H28:J28" si="4">$F$28/4</f>
        <v>575</v>
      </c>
      <c r="I28" s="197">
        <f t="shared" si="4"/>
        <v>575</v>
      </c>
      <c r="J28" s="197">
        <f t="shared" si="4"/>
        <v>575</v>
      </c>
    </row>
    <row r="29" spans="1:10" ht="20.100000000000001" customHeight="1">
      <c r="A29" s="119" t="s">
        <v>502</v>
      </c>
      <c r="B29" s="142" t="s">
        <v>513</v>
      </c>
      <c r="C29" s="197">
        <v>1179</v>
      </c>
      <c r="D29" s="197">
        <v>1250</v>
      </c>
      <c r="E29" s="197">
        <f>1118/11*12</f>
        <v>1219.6363636363637</v>
      </c>
      <c r="F29" s="197">
        <v>1250</v>
      </c>
      <c r="G29" s="197">
        <f>$F$29/4</f>
        <v>312.5</v>
      </c>
      <c r="H29" s="197">
        <f t="shared" ref="H29:J29" si="5">$F$29/4</f>
        <v>312.5</v>
      </c>
      <c r="I29" s="197">
        <f t="shared" si="5"/>
        <v>312.5</v>
      </c>
      <c r="J29" s="197">
        <f t="shared" si="5"/>
        <v>312.5</v>
      </c>
    </row>
    <row r="30" spans="1:10" ht="20.100000000000001" customHeight="1">
      <c r="A30" s="119" t="s">
        <v>503</v>
      </c>
      <c r="B30" s="142" t="s">
        <v>514</v>
      </c>
      <c r="C30" s="197">
        <v>1879</v>
      </c>
      <c r="D30" s="197">
        <v>1970</v>
      </c>
      <c r="E30" s="197">
        <v>2203</v>
      </c>
      <c r="F30" s="197">
        <v>2210</v>
      </c>
      <c r="G30" s="197">
        <f>$F$30/4</f>
        <v>552.5</v>
      </c>
      <c r="H30" s="197">
        <f t="shared" ref="H30:J30" si="6">$F$30/4</f>
        <v>552.5</v>
      </c>
      <c r="I30" s="197">
        <f t="shared" si="6"/>
        <v>552.5</v>
      </c>
      <c r="J30" s="197">
        <f t="shared" si="6"/>
        <v>552.5</v>
      </c>
    </row>
    <row r="31" spans="1:10">
      <c r="A31" s="119" t="s">
        <v>504</v>
      </c>
      <c r="B31" s="142" t="s">
        <v>515</v>
      </c>
      <c r="C31" s="197">
        <v>1363</v>
      </c>
      <c r="D31" s="197">
        <v>1795.5</v>
      </c>
      <c r="E31" s="197">
        <v>1268.7</v>
      </c>
      <c r="F31" s="197">
        <v>1600</v>
      </c>
      <c r="G31" s="197">
        <f>$F$31/4</f>
        <v>400</v>
      </c>
      <c r="H31" s="197">
        <f t="shared" ref="H31:J31" si="7">$F$31/4</f>
        <v>400</v>
      </c>
      <c r="I31" s="197">
        <f t="shared" si="7"/>
        <v>400</v>
      </c>
      <c r="J31" s="197">
        <f t="shared" si="7"/>
        <v>400</v>
      </c>
    </row>
    <row r="32" spans="1:10" ht="20.100000000000001" customHeight="1">
      <c r="A32" s="119" t="s">
        <v>505</v>
      </c>
      <c r="B32" s="142" t="s">
        <v>516</v>
      </c>
      <c r="C32" s="197">
        <v>1212</v>
      </c>
      <c r="D32" s="197">
        <v>10</v>
      </c>
      <c r="E32" s="197">
        <v>26</v>
      </c>
      <c r="F32" s="197">
        <v>30</v>
      </c>
      <c r="G32" s="197">
        <f>$F$32/4</f>
        <v>7.5</v>
      </c>
      <c r="H32" s="197">
        <f t="shared" ref="H32:J32" si="8">$F$32/4</f>
        <v>7.5</v>
      </c>
      <c r="I32" s="197">
        <f t="shared" si="8"/>
        <v>7.5</v>
      </c>
      <c r="J32" s="197">
        <f t="shared" si="8"/>
        <v>7.5</v>
      </c>
    </row>
    <row r="33" spans="1:10" ht="20.100000000000001" customHeight="1">
      <c r="A33" s="33" t="s">
        <v>137</v>
      </c>
      <c r="B33" s="131">
        <v>3080</v>
      </c>
      <c r="C33" s="197">
        <v>0</v>
      </c>
      <c r="D33" s="197">
        <v>0</v>
      </c>
      <c r="E33" s="197">
        <f>'2. Розрахунки з бюджетом'!E19</f>
        <v>55</v>
      </c>
      <c r="F33" s="197">
        <f>'2. Розрахунки з бюджетом'!F19</f>
        <v>7</v>
      </c>
      <c r="G33" s="199">
        <f>'2. Розрахунки з бюджетом'!G19</f>
        <v>1.75</v>
      </c>
      <c r="H33" s="199">
        <f>'2. Розрахунки з бюджетом'!H19</f>
        <v>1.75</v>
      </c>
      <c r="I33" s="199">
        <f>'2. Розрахунки з бюджетом'!I19</f>
        <v>1.75</v>
      </c>
      <c r="J33" s="199">
        <f>'2. Розрахунки з бюджетом'!J19</f>
        <v>1.75</v>
      </c>
    </row>
    <row r="34" spans="1:10" ht="20.100000000000001" customHeight="1">
      <c r="A34" s="136" t="s">
        <v>121</v>
      </c>
      <c r="B34" s="131">
        <v>3090</v>
      </c>
      <c r="C34" s="197">
        <f t="shared" ref="C34:E34" si="9">C21-C26-C28+C22+C23+C24-C29-C30-C31-C32-C33</f>
        <v>-2592</v>
      </c>
      <c r="D34" s="197">
        <f t="shared" si="9"/>
        <v>-1108.7999999999993</v>
      </c>
      <c r="E34" s="197">
        <f t="shared" si="9"/>
        <v>-1661.5363636363654</v>
      </c>
      <c r="F34" s="197">
        <f>F21-F26-F28+F22+F23+F24-F29-F30-F31-F32-F33</f>
        <v>-2447</v>
      </c>
      <c r="G34" s="197">
        <f t="shared" ref="G34:J34" si="10">G21-G26-G28+G22+G23+G24-G29-G30-G31-G32-G33</f>
        <v>-611.75</v>
      </c>
      <c r="H34" s="197">
        <f t="shared" si="10"/>
        <v>-611.75</v>
      </c>
      <c r="I34" s="197">
        <f t="shared" si="10"/>
        <v>-611.75</v>
      </c>
      <c r="J34" s="197">
        <f t="shared" si="10"/>
        <v>-611.75</v>
      </c>
    </row>
    <row r="35" spans="1:10" ht="33.75" customHeight="1">
      <c r="A35" s="224" t="s">
        <v>123</v>
      </c>
      <c r="B35" s="224"/>
      <c r="C35" s="224"/>
      <c r="D35" s="224"/>
      <c r="E35" s="224"/>
      <c r="F35" s="224"/>
      <c r="G35" s="224"/>
      <c r="H35" s="224"/>
      <c r="I35" s="224"/>
      <c r="J35" s="224"/>
    </row>
    <row r="36" spans="1:10" ht="20.100000000000001" customHeight="1">
      <c r="A36" s="138" t="s">
        <v>192</v>
      </c>
      <c r="B36" s="7"/>
      <c r="C36" s="197">
        <v>0</v>
      </c>
      <c r="D36" s="197">
        <v>0</v>
      </c>
      <c r="E36" s="197">
        <v>0</v>
      </c>
      <c r="F36" s="197">
        <v>0</v>
      </c>
      <c r="G36" s="197">
        <v>0</v>
      </c>
      <c r="H36" s="197">
        <v>0</v>
      </c>
      <c r="I36" s="197">
        <v>0</v>
      </c>
      <c r="J36" s="197">
        <v>0</v>
      </c>
    </row>
    <row r="37" spans="1:10" ht="20.100000000000001" customHeight="1">
      <c r="A37" s="6" t="s">
        <v>13</v>
      </c>
      <c r="B37" s="7">
        <v>3200</v>
      </c>
      <c r="C37" s="197">
        <v>0</v>
      </c>
      <c r="D37" s="197">
        <v>0</v>
      </c>
      <c r="E37" s="197">
        <v>0</v>
      </c>
      <c r="F37" s="197">
        <v>0</v>
      </c>
      <c r="G37" s="197">
        <v>0</v>
      </c>
      <c r="H37" s="197">
        <v>0</v>
      </c>
      <c r="I37" s="197">
        <v>0</v>
      </c>
      <c r="J37" s="197">
        <v>0</v>
      </c>
    </row>
    <row r="38" spans="1:10" ht="20.100000000000001" customHeight="1">
      <c r="A38" s="6" t="s">
        <v>14</v>
      </c>
      <c r="B38" s="7">
        <v>3210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</row>
    <row r="39" spans="1:10" ht="20.100000000000001" customHeight="1">
      <c r="A39" s="6" t="s">
        <v>36</v>
      </c>
      <c r="B39" s="7">
        <v>3220</v>
      </c>
      <c r="C39" s="197">
        <v>0</v>
      </c>
      <c r="D39" s="197">
        <v>0</v>
      </c>
      <c r="E39" s="197">
        <v>0</v>
      </c>
      <c r="F39" s="197">
        <v>0</v>
      </c>
      <c r="G39" s="197">
        <v>0</v>
      </c>
      <c r="H39" s="197">
        <v>0</v>
      </c>
      <c r="I39" s="197">
        <v>0</v>
      </c>
      <c r="J39" s="197">
        <v>0</v>
      </c>
    </row>
    <row r="40" spans="1:10" ht="20.100000000000001" customHeight="1">
      <c r="A40" s="33" t="s">
        <v>127</v>
      </c>
      <c r="B40" s="7"/>
      <c r="C40" s="197">
        <v>0</v>
      </c>
      <c r="D40" s="197">
        <v>0</v>
      </c>
      <c r="E40" s="197">
        <v>0</v>
      </c>
      <c r="F40" s="197">
        <v>0</v>
      </c>
      <c r="G40" s="197">
        <v>0</v>
      </c>
      <c r="H40" s="197">
        <v>0</v>
      </c>
      <c r="I40" s="197">
        <v>0</v>
      </c>
      <c r="J40" s="197">
        <v>0</v>
      </c>
    </row>
    <row r="41" spans="1:10" ht="20.100000000000001" customHeight="1">
      <c r="A41" s="6" t="s">
        <v>128</v>
      </c>
      <c r="B41" s="7">
        <v>3230</v>
      </c>
      <c r="C41" s="197">
        <v>0</v>
      </c>
      <c r="D41" s="197">
        <v>0</v>
      </c>
      <c r="E41" s="197">
        <v>0</v>
      </c>
      <c r="F41" s="197">
        <v>0</v>
      </c>
      <c r="G41" s="197">
        <v>0</v>
      </c>
      <c r="H41" s="197">
        <v>0</v>
      </c>
      <c r="I41" s="197">
        <v>0</v>
      </c>
      <c r="J41" s="197">
        <v>0</v>
      </c>
    </row>
    <row r="42" spans="1:10" ht="20.100000000000001" customHeight="1">
      <c r="A42" s="6" t="s">
        <v>129</v>
      </c>
      <c r="B42" s="7">
        <v>3240</v>
      </c>
      <c r="C42" s="197">
        <v>0</v>
      </c>
      <c r="D42" s="197">
        <v>0</v>
      </c>
      <c r="E42" s="197">
        <v>0</v>
      </c>
      <c r="F42" s="197">
        <v>0</v>
      </c>
      <c r="G42" s="197">
        <v>0</v>
      </c>
      <c r="H42" s="197">
        <v>0</v>
      </c>
      <c r="I42" s="197">
        <v>0</v>
      </c>
      <c r="J42" s="197">
        <v>0</v>
      </c>
    </row>
    <row r="43" spans="1:10" ht="20.100000000000001" customHeight="1">
      <c r="A43" s="33" t="s">
        <v>130</v>
      </c>
      <c r="B43" s="7">
        <v>3250</v>
      </c>
      <c r="C43" s="197">
        <v>0</v>
      </c>
      <c r="D43" s="197">
        <v>0</v>
      </c>
      <c r="E43" s="197">
        <v>0</v>
      </c>
      <c r="F43" s="197">
        <v>0</v>
      </c>
      <c r="G43" s="197">
        <v>0</v>
      </c>
      <c r="H43" s="197">
        <v>0</v>
      </c>
      <c r="I43" s="197">
        <v>0</v>
      </c>
      <c r="J43" s="197">
        <v>0</v>
      </c>
    </row>
    <row r="44" spans="1:10" ht="20.100000000000001" customHeight="1">
      <c r="A44" s="6" t="s">
        <v>94</v>
      </c>
      <c r="B44" s="7">
        <v>3260</v>
      </c>
      <c r="C44" s="197">
        <v>0</v>
      </c>
      <c r="D44" s="197">
        <v>0</v>
      </c>
      <c r="E44" s="197">
        <v>0</v>
      </c>
      <c r="F44" s="197">
        <v>0</v>
      </c>
      <c r="G44" s="197">
        <v>0</v>
      </c>
      <c r="H44" s="197">
        <v>0</v>
      </c>
      <c r="I44" s="197">
        <v>0</v>
      </c>
      <c r="J44" s="197">
        <v>0</v>
      </c>
    </row>
    <row r="45" spans="1:10" ht="20.100000000000001" customHeight="1">
      <c r="A45" s="138" t="s">
        <v>194</v>
      </c>
      <c r="B45" s="7"/>
      <c r="C45" s="197">
        <v>0</v>
      </c>
      <c r="D45" s="197">
        <v>0</v>
      </c>
      <c r="E45" s="197">
        <v>0</v>
      </c>
      <c r="F45" s="197">
        <v>0</v>
      </c>
      <c r="G45" s="197">
        <v>0</v>
      </c>
      <c r="H45" s="197">
        <v>0</v>
      </c>
      <c r="I45" s="197">
        <v>0</v>
      </c>
      <c r="J45" s="197">
        <v>0</v>
      </c>
    </row>
    <row r="46" spans="1:10" ht="37.5">
      <c r="A46" s="6" t="s">
        <v>95</v>
      </c>
      <c r="B46" s="7">
        <v>3270</v>
      </c>
      <c r="C46" s="197">
        <v>0</v>
      </c>
      <c r="D46" s="197">
        <v>0</v>
      </c>
      <c r="E46" s="197">
        <v>0</v>
      </c>
      <c r="F46" s="197">
        <v>0</v>
      </c>
      <c r="G46" s="197">
        <v>0</v>
      </c>
      <c r="H46" s="197">
        <v>0</v>
      </c>
      <c r="I46" s="197">
        <v>0</v>
      </c>
      <c r="J46" s="197">
        <v>0</v>
      </c>
    </row>
    <row r="47" spans="1:10" ht="20.100000000000001" customHeight="1">
      <c r="A47" s="6" t="s">
        <v>96</v>
      </c>
      <c r="B47" s="7">
        <v>3280</v>
      </c>
      <c r="C47" s="197">
        <v>0</v>
      </c>
      <c r="D47" s="197">
        <v>0</v>
      </c>
      <c r="E47" s="197">
        <v>0</v>
      </c>
      <c r="F47" s="197">
        <v>0</v>
      </c>
      <c r="G47" s="197">
        <v>0</v>
      </c>
      <c r="H47" s="197">
        <v>0</v>
      </c>
      <c r="I47" s="197">
        <v>0</v>
      </c>
      <c r="J47" s="197">
        <v>0</v>
      </c>
    </row>
    <row r="48" spans="1:10" ht="37.5">
      <c r="A48" s="6" t="s">
        <v>97</v>
      </c>
      <c r="B48" s="7">
        <v>3290</v>
      </c>
      <c r="C48" s="197">
        <v>0</v>
      </c>
      <c r="D48" s="197">
        <v>0</v>
      </c>
      <c r="E48" s="197">
        <v>0</v>
      </c>
      <c r="F48" s="197">
        <v>0</v>
      </c>
      <c r="G48" s="197">
        <v>0</v>
      </c>
      <c r="H48" s="197">
        <v>0</v>
      </c>
      <c r="I48" s="197">
        <v>0</v>
      </c>
      <c r="J48" s="197">
        <v>0</v>
      </c>
    </row>
    <row r="49" spans="1:10" ht="20.100000000000001" customHeight="1">
      <c r="A49" s="6" t="s">
        <v>37</v>
      </c>
      <c r="B49" s="7">
        <v>3300</v>
      </c>
      <c r="C49" s="197">
        <v>0</v>
      </c>
      <c r="D49" s="197">
        <v>0</v>
      </c>
      <c r="E49" s="197">
        <v>0</v>
      </c>
      <c r="F49" s="197">
        <v>0</v>
      </c>
      <c r="G49" s="197">
        <v>0</v>
      </c>
      <c r="H49" s="197">
        <v>0</v>
      </c>
      <c r="I49" s="197">
        <v>0</v>
      </c>
      <c r="J49" s="197">
        <v>0</v>
      </c>
    </row>
    <row r="50" spans="1:10" ht="20.100000000000001" customHeight="1">
      <c r="A50" s="6" t="s">
        <v>89</v>
      </c>
      <c r="B50" s="7">
        <v>3310</v>
      </c>
      <c r="C50" s="197">
        <v>0</v>
      </c>
      <c r="D50" s="197">
        <v>0</v>
      </c>
      <c r="E50" s="197">
        <v>0</v>
      </c>
      <c r="F50" s="197">
        <v>0</v>
      </c>
      <c r="G50" s="197">
        <v>0</v>
      </c>
      <c r="H50" s="197">
        <v>0</v>
      </c>
      <c r="I50" s="197">
        <v>0</v>
      </c>
      <c r="J50" s="197">
        <v>0</v>
      </c>
    </row>
    <row r="51" spans="1:10" ht="20.100000000000001" customHeight="1">
      <c r="A51" s="138" t="s">
        <v>124</v>
      </c>
      <c r="B51" s="7">
        <v>3320</v>
      </c>
      <c r="C51" s="197">
        <v>0</v>
      </c>
      <c r="D51" s="197">
        <v>0</v>
      </c>
      <c r="E51" s="197">
        <v>0</v>
      </c>
      <c r="F51" s="197">
        <v>0</v>
      </c>
      <c r="G51" s="197">
        <v>0</v>
      </c>
      <c r="H51" s="197">
        <v>0</v>
      </c>
      <c r="I51" s="197">
        <v>0</v>
      </c>
      <c r="J51" s="197">
        <v>0</v>
      </c>
    </row>
    <row r="52" spans="1:10" ht="36.75" customHeight="1">
      <c r="A52" s="224" t="s">
        <v>125</v>
      </c>
      <c r="B52" s="224"/>
      <c r="C52" s="224"/>
      <c r="D52" s="224"/>
      <c r="E52" s="224"/>
      <c r="F52" s="224"/>
      <c r="G52" s="224"/>
      <c r="H52" s="224"/>
      <c r="I52" s="224"/>
      <c r="J52" s="224"/>
    </row>
    <row r="53" spans="1:10" ht="20.100000000000001" customHeight="1">
      <c r="A53" s="138" t="s">
        <v>193</v>
      </c>
      <c r="B53" s="7"/>
      <c r="C53" s="197">
        <f>C54+C55+C59+C63+C64</f>
        <v>2015</v>
      </c>
      <c r="D53" s="197">
        <f t="shared" ref="D53:F53" si="11">D54+D55+D59+D63+D64</f>
        <v>1298.4000000000001</v>
      </c>
      <c r="E53" s="197">
        <f t="shared" si="11"/>
        <v>5119.1000000000004</v>
      </c>
      <c r="F53" s="197">
        <f t="shared" si="11"/>
        <v>6110</v>
      </c>
      <c r="G53" s="197">
        <f>$F$53/4</f>
        <v>1527.5</v>
      </c>
      <c r="H53" s="197">
        <f t="shared" ref="H53:J53" si="12">$F$53/4</f>
        <v>1527.5</v>
      </c>
      <c r="I53" s="197">
        <f t="shared" si="12"/>
        <v>1527.5</v>
      </c>
      <c r="J53" s="197">
        <f t="shared" si="12"/>
        <v>1527.5</v>
      </c>
    </row>
    <row r="54" spans="1:10" ht="20.100000000000001" customHeight="1">
      <c r="A54" s="33" t="s">
        <v>131</v>
      </c>
      <c r="B54" s="7">
        <v>3400</v>
      </c>
      <c r="C54" s="197">
        <v>0</v>
      </c>
      <c r="D54" s="197">
        <v>0</v>
      </c>
      <c r="E54" s="197">
        <v>0</v>
      </c>
      <c r="F54" s="197">
        <v>0</v>
      </c>
      <c r="G54" s="197">
        <v>0</v>
      </c>
      <c r="H54" s="197">
        <v>0</v>
      </c>
      <c r="I54" s="197">
        <v>0</v>
      </c>
      <c r="J54" s="197">
        <v>0</v>
      </c>
    </row>
    <row r="55" spans="1:10" ht="37.5">
      <c r="A55" s="6" t="s">
        <v>73</v>
      </c>
      <c r="B55" s="4"/>
      <c r="C55" s="197">
        <v>0</v>
      </c>
      <c r="D55" s="197">
        <v>0</v>
      </c>
      <c r="E55" s="197">
        <v>0</v>
      </c>
      <c r="F55" s="197">
        <v>0</v>
      </c>
      <c r="G55" s="197">
        <v>0</v>
      </c>
      <c r="H55" s="197">
        <v>0</v>
      </c>
      <c r="I55" s="197">
        <v>0</v>
      </c>
      <c r="J55" s="197">
        <v>0</v>
      </c>
    </row>
    <row r="56" spans="1:10" ht="20.100000000000001" customHeight="1">
      <c r="A56" s="6" t="s">
        <v>72</v>
      </c>
      <c r="B56" s="7">
        <v>3410</v>
      </c>
      <c r="C56" s="197">
        <v>0</v>
      </c>
      <c r="D56" s="197">
        <v>0</v>
      </c>
      <c r="E56" s="197">
        <v>0</v>
      </c>
      <c r="F56" s="197">
        <v>0</v>
      </c>
      <c r="G56" s="197">
        <v>0</v>
      </c>
      <c r="H56" s="197">
        <v>0</v>
      </c>
      <c r="I56" s="197">
        <v>0</v>
      </c>
      <c r="J56" s="197">
        <v>0</v>
      </c>
    </row>
    <row r="57" spans="1:10" ht="20.100000000000001" customHeight="1">
      <c r="A57" s="6" t="s">
        <v>77</v>
      </c>
      <c r="B57" s="131">
        <v>3420</v>
      </c>
      <c r="C57" s="197">
        <v>0</v>
      </c>
      <c r="D57" s="197">
        <v>0</v>
      </c>
      <c r="E57" s="197">
        <v>0</v>
      </c>
      <c r="F57" s="197">
        <v>0</v>
      </c>
      <c r="G57" s="197">
        <v>0</v>
      </c>
      <c r="H57" s="197">
        <v>0</v>
      </c>
      <c r="I57" s="197">
        <v>0</v>
      </c>
      <c r="J57" s="197">
        <v>0</v>
      </c>
    </row>
    <row r="58" spans="1:10" ht="20.100000000000001" customHeight="1">
      <c r="A58" s="6" t="s">
        <v>98</v>
      </c>
      <c r="B58" s="7">
        <v>3430</v>
      </c>
      <c r="C58" s="197">
        <v>0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7">
        <v>0</v>
      </c>
      <c r="J58" s="197">
        <v>0</v>
      </c>
    </row>
    <row r="59" spans="1:10" ht="37.5">
      <c r="A59" s="6" t="s">
        <v>75</v>
      </c>
      <c r="B59" s="7"/>
      <c r="C59" s="197">
        <f>C72</f>
        <v>945</v>
      </c>
      <c r="D59" s="197">
        <f t="shared" ref="D59:J59" si="13">D72</f>
        <v>150</v>
      </c>
      <c r="E59" s="197">
        <f t="shared" si="13"/>
        <v>3350</v>
      </c>
      <c r="F59" s="197">
        <f t="shared" si="13"/>
        <v>3350</v>
      </c>
      <c r="G59" s="197">
        <f t="shared" si="13"/>
        <v>837.5</v>
      </c>
      <c r="H59" s="197">
        <f t="shared" si="13"/>
        <v>837.5</v>
      </c>
      <c r="I59" s="197">
        <f t="shared" si="13"/>
        <v>837.5</v>
      </c>
      <c r="J59" s="197">
        <f t="shared" si="13"/>
        <v>837.5</v>
      </c>
    </row>
    <row r="60" spans="1:10" ht="20.100000000000001" customHeight="1">
      <c r="A60" s="6" t="s">
        <v>72</v>
      </c>
      <c r="B60" s="131">
        <v>3440</v>
      </c>
      <c r="C60" s="197">
        <f>C73</f>
        <v>945</v>
      </c>
      <c r="D60" s="197">
        <f t="shared" ref="D60:J60" si="14">D73</f>
        <v>150</v>
      </c>
      <c r="E60" s="197">
        <f t="shared" si="14"/>
        <v>3350</v>
      </c>
      <c r="F60" s="197">
        <f t="shared" si="14"/>
        <v>3350</v>
      </c>
      <c r="G60" s="197">
        <f t="shared" si="14"/>
        <v>837.5</v>
      </c>
      <c r="H60" s="197">
        <f t="shared" si="14"/>
        <v>837.5</v>
      </c>
      <c r="I60" s="197">
        <f t="shared" si="14"/>
        <v>837.5</v>
      </c>
      <c r="J60" s="197">
        <f t="shared" si="14"/>
        <v>837.5</v>
      </c>
    </row>
    <row r="61" spans="1:10" ht="20.100000000000001" customHeight="1">
      <c r="A61" s="6" t="s">
        <v>77</v>
      </c>
      <c r="B61" s="131">
        <v>3450</v>
      </c>
      <c r="C61" s="197">
        <v>0</v>
      </c>
      <c r="D61" s="197">
        <v>0</v>
      </c>
      <c r="E61" s="197">
        <v>0</v>
      </c>
      <c r="F61" s="197">
        <v>0</v>
      </c>
      <c r="G61" s="197">
        <v>0</v>
      </c>
      <c r="H61" s="197">
        <v>0</v>
      </c>
      <c r="I61" s="197">
        <v>0</v>
      </c>
      <c r="J61" s="197">
        <v>0</v>
      </c>
    </row>
    <row r="62" spans="1:10" ht="20.100000000000001" customHeight="1">
      <c r="A62" s="6" t="s">
        <v>98</v>
      </c>
      <c r="B62" s="131">
        <v>3460</v>
      </c>
      <c r="C62" s="197">
        <v>0</v>
      </c>
      <c r="D62" s="197">
        <v>0</v>
      </c>
      <c r="E62" s="197">
        <v>0</v>
      </c>
      <c r="F62" s="197">
        <v>0</v>
      </c>
      <c r="G62" s="197">
        <v>0</v>
      </c>
      <c r="H62" s="197">
        <v>0</v>
      </c>
      <c r="I62" s="197">
        <v>0</v>
      </c>
      <c r="J62" s="197">
        <v>0</v>
      </c>
    </row>
    <row r="63" spans="1:10" ht="20.100000000000001" customHeight="1">
      <c r="A63" s="6" t="s">
        <v>524</v>
      </c>
      <c r="B63" s="131">
        <v>3470</v>
      </c>
      <c r="C63" s="197">
        <v>1070</v>
      </c>
      <c r="D63" s="197">
        <v>1148.4000000000001</v>
      </c>
      <c r="E63" s="197">
        <v>1769.1</v>
      </c>
      <c r="F63" s="197">
        <f>'1.Фінансовий результат'!F10+'1.Фінансовий результат'!F11-800</f>
        <v>2760</v>
      </c>
      <c r="G63" s="197">
        <f>$F$63/4</f>
        <v>690</v>
      </c>
      <c r="H63" s="197">
        <f t="shared" ref="H63:J63" si="15">$F$63/4</f>
        <v>690</v>
      </c>
      <c r="I63" s="197">
        <f t="shared" si="15"/>
        <v>690</v>
      </c>
      <c r="J63" s="197">
        <f t="shared" si="15"/>
        <v>690</v>
      </c>
    </row>
    <row r="64" spans="1:10">
      <c r="A64" s="6" t="s">
        <v>94</v>
      </c>
      <c r="B64" s="131">
        <v>3480</v>
      </c>
      <c r="C64" s="197">
        <v>0</v>
      </c>
      <c r="D64" s="197">
        <v>0</v>
      </c>
      <c r="E64" s="197">
        <v>0</v>
      </c>
      <c r="F64" s="197">
        <v>0</v>
      </c>
      <c r="G64" s="197">
        <v>0</v>
      </c>
      <c r="H64" s="197">
        <v>0</v>
      </c>
      <c r="I64" s="197">
        <v>0</v>
      </c>
      <c r="J64" s="197">
        <v>0</v>
      </c>
    </row>
    <row r="65" spans="1:10" s="13" customFormat="1" ht="20.100000000000001" customHeight="1">
      <c r="A65" s="138" t="s">
        <v>194</v>
      </c>
      <c r="B65" s="8"/>
      <c r="C65" s="195">
        <f>C66+C67+C68+C72</f>
        <v>945</v>
      </c>
      <c r="D65" s="195">
        <f t="shared" ref="D65:F65" si="16">D66+D67+D68+D72</f>
        <v>150</v>
      </c>
      <c r="E65" s="195">
        <f t="shared" si="16"/>
        <v>3350</v>
      </c>
      <c r="F65" s="195">
        <f t="shared" si="16"/>
        <v>3350</v>
      </c>
      <c r="G65" s="195">
        <v>837.5</v>
      </c>
      <c r="H65" s="195">
        <v>837.5</v>
      </c>
      <c r="I65" s="195">
        <v>837.5</v>
      </c>
      <c r="J65" s="195">
        <v>837.5</v>
      </c>
    </row>
    <row r="66" spans="1:10" ht="39.75" customHeight="1">
      <c r="A66" s="6" t="s">
        <v>202</v>
      </c>
      <c r="B66" s="7">
        <v>3490</v>
      </c>
      <c r="C66" s="197">
        <v>0</v>
      </c>
      <c r="D66" s="197">
        <v>0</v>
      </c>
      <c r="E66" s="197">
        <v>0</v>
      </c>
      <c r="F66" s="197">
        <v>0</v>
      </c>
      <c r="G66" s="197">
        <v>0</v>
      </c>
      <c r="H66" s="197">
        <v>0</v>
      </c>
      <c r="I66" s="197">
        <v>0</v>
      </c>
      <c r="J66" s="197">
        <v>0</v>
      </c>
    </row>
    <row r="67" spans="1:10" ht="20.100000000000001" customHeight="1">
      <c r="A67" s="6" t="s">
        <v>203</v>
      </c>
      <c r="B67" s="7">
        <v>3500</v>
      </c>
      <c r="C67" s="197">
        <v>0</v>
      </c>
      <c r="D67" s="197">
        <v>0</v>
      </c>
      <c r="E67" s="197">
        <v>0</v>
      </c>
      <c r="F67" s="197">
        <v>0</v>
      </c>
      <c r="G67" s="197">
        <v>0</v>
      </c>
      <c r="H67" s="197">
        <v>0</v>
      </c>
      <c r="I67" s="197">
        <v>0</v>
      </c>
      <c r="J67" s="197">
        <v>0</v>
      </c>
    </row>
    <row r="68" spans="1:10" ht="37.5">
      <c r="A68" s="6" t="s">
        <v>76</v>
      </c>
      <c r="B68" s="7"/>
      <c r="C68" s="197">
        <v>0</v>
      </c>
      <c r="D68" s="197">
        <v>0</v>
      </c>
      <c r="E68" s="197">
        <v>0</v>
      </c>
      <c r="F68" s="197">
        <v>0</v>
      </c>
      <c r="G68" s="197">
        <v>0</v>
      </c>
      <c r="H68" s="197">
        <v>0</v>
      </c>
      <c r="I68" s="197">
        <v>0</v>
      </c>
      <c r="J68" s="197">
        <v>0</v>
      </c>
    </row>
    <row r="69" spans="1:10" ht="20.100000000000001" customHeight="1">
      <c r="A69" s="6" t="s">
        <v>72</v>
      </c>
      <c r="B69" s="131">
        <v>3510</v>
      </c>
      <c r="C69" s="197">
        <v>0</v>
      </c>
      <c r="D69" s="197">
        <v>0</v>
      </c>
      <c r="E69" s="197">
        <v>0</v>
      </c>
      <c r="F69" s="197">
        <v>0</v>
      </c>
      <c r="G69" s="197">
        <v>0</v>
      </c>
      <c r="H69" s="197">
        <v>0</v>
      </c>
      <c r="I69" s="197">
        <v>0</v>
      </c>
      <c r="J69" s="197">
        <v>0</v>
      </c>
    </row>
    <row r="70" spans="1:10" ht="20.100000000000001" customHeight="1">
      <c r="A70" s="6" t="s">
        <v>77</v>
      </c>
      <c r="B70" s="131">
        <v>3520</v>
      </c>
      <c r="C70" s="197">
        <v>0</v>
      </c>
      <c r="D70" s="197">
        <v>0</v>
      </c>
      <c r="E70" s="197">
        <v>0</v>
      </c>
      <c r="F70" s="197">
        <v>0</v>
      </c>
      <c r="G70" s="197">
        <v>0</v>
      </c>
      <c r="H70" s="197">
        <v>0</v>
      </c>
      <c r="I70" s="197">
        <v>0</v>
      </c>
      <c r="J70" s="197">
        <v>0</v>
      </c>
    </row>
    <row r="71" spans="1:10" ht="20.100000000000001" customHeight="1">
      <c r="A71" s="6" t="s">
        <v>98</v>
      </c>
      <c r="B71" s="131">
        <v>3530</v>
      </c>
      <c r="C71" s="197">
        <v>0</v>
      </c>
      <c r="D71" s="197">
        <v>0</v>
      </c>
      <c r="E71" s="197">
        <v>0</v>
      </c>
      <c r="F71" s="197">
        <v>0</v>
      </c>
      <c r="G71" s="197">
        <v>0</v>
      </c>
      <c r="H71" s="197">
        <v>0</v>
      </c>
      <c r="I71" s="197">
        <v>0</v>
      </c>
      <c r="J71" s="197">
        <v>0</v>
      </c>
    </row>
    <row r="72" spans="1:10" ht="37.5">
      <c r="A72" s="6" t="s">
        <v>74</v>
      </c>
      <c r="B72" s="7"/>
      <c r="C72" s="197">
        <f>C73</f>
        <v>945</v>
      </c>
      <c r="D72" s="197">
        <f t="shared" ref="D72:J72" si="17">D73</f>
        <v>150</v>
      </c>
      <c r="E72" s="197">
        <f t="shared" si="17"/>
        <v>3350</v>
      </c>
      <c r="F72" s="197">
        <f t="shared" si="17"/>
        <v>3350</v>
      </c>
      <c r="G72" s="197">
        <f t="shared" si="17"/>
        <v>837.5</v>
      </c>
      <c r="H72" s="197">
        <f t="shared" si="17"/>
        <v>837.5</v>
      </c>
      <c r="I72" s="197">
        <f t="shared" si="17"/>
        <v>837.5</v>
      </c>
      <c r="J72" s="197">
        <f t="shared" si="17"/>
        <v>837.5</v>
      </c>
    </row>
    <row r="73" spans="1:10" ht="20.100000000000001" customHeight="1">
      <c r="A73" s="6" t="s">
        <v>72</v>
      </c>
      <c r="B73" s="131">
        <v>3540</v>
      </c>
      <c r="C73" s="197">
        <v>945</v>
      </c>
      <c r="D73" s="197">
        <v>150</v>
      </c>
      <c r="E73" s="197">
        <v>3350</v>
      </c>
      <c r="F73" s="197">
        <f>E73</f>
        <v>3350</v>
      </c>
      <c r="G73" s="197">
        <v>837.5</v>
      </c>
      <c r="H73" s="197">
        <v>837.5</v>
      </c>
      <c r="I73" s="197">
        <v>837.5</v>
      </c>
      <c r="J73" s="197">
        <v>837.5</v>
      </c>
    </row>
    <row r="74" spans="1:10" ht="20.100000000000001" customHeight="1">
      <c r="A74" s="6" t="s">
        <v>77</v>
      </c>
      <c r="B74" s="131">
        <v>3550</v>
      </c>
      <c r="C74" s="197">
        <v>0</v>
      </c>
      <c r="D74" s="197">
        <v>0</v>
      </c>
      <c r="E74" s="197">
        <v>0</v>
      </c>
      <c r="F74" s="197">
        <v>0</v>
      </c>
      <c r="G74" s="197">
        <v>0</v>
      </c>
      <c r="H74" s="197">
        <v>0</v>
      </c>
      <c r="I74" s="197">
        <v>0</v>
      </c>
      <c r="J74" s="197">
        <v>0</v>
      </c>
    </row>
    <row r="75" spans="1:10" ht="20.100000000000001" customHeight="1">
      <c r="A75" s="6" t="s">
        <v>98</v>
      </c>
      <c r="B75" s="131">
        <v>3560</v>
      </c>
      <c r="C75" s="197">
        <v>0</v>
      </c>
      <c r="D75" s="197">
        <v>0</v>
      </c>
      <c r="E75" s="197">
        <v>0</v>
      </c>
      <c r="F75" s="197">
        <v>0</v>
      </c>
      <c r="G75" s="197">
        <v>0</v>
      </c>
      <c r="H75" s="197">
        <v>0</v>
      </c>
      <c r="I75" s="197">
        <v>0</v>
      </c>
      <c r="J75" s="197">
        <v>0</v>
      </c>
    </row>
    <row r="76" spans="1:10" ht="20.100000000000001" customHeight="1">
      <c r="A76" s="6" t="s">
        <v>89</v>
      </c>
      <c r="B76" s="131">
        <v>3570</v>
      </c>
      <c r="C76" s="197">
        <v>0</v>
      </c>
      <c r="D76" s="197">
        <v>0</v>
      </c>
      <c r="E76" s="197">
        <v>0</v>
      </c>
      <c r="F76" s="197">
        <v>0</v>
      </c>
      <c r="G76" s="197">
        <v>0</v>
      </c>
      <c r="H76" s="197">
        <v>0</v>
      </c>
      <c r="I76" s="197">
        <v>0</v>
      </c>
      <c r="J76" s="197">
        <v>0</v>
      </c>
    </row>
    <row r="77" spans="1:10">
      <c r="A77" s="138" t="s">
        <v>126</v>
      </c>
      <c r="B77" s="131">
        <v>3580</v>
      </c>
      <c r="C77" s="197">
        <f>C53-C65</f>
        <v>1070</v>
      </c>
      <c r="D77" s="197">
        <f>D53-D65</f>
        <v>1148.4000000000001</v>
      </c>
      <c r="E77" s="197">
        <f t="shared" ref="E77:J77" si="18">E53-E65</f>
        <v>1769.1000000000004</v>
      </c>
      <c r="F77" s="197">
        <f t="shared" si="18"/>
        <v>2760</v>
      </c>
      <c r="G77" s="197">
        <f t="shared" si="18"/>
        <v>690</v>
      </c>
      <c r="H77" s="197">
        <f t="shared" si="18"/>
        <v>690</v>
      </c>
      <c r="I77" s="197">
        <f t="shared" si="18"/>
        <v>690</v>
      </c>
      <c r="J77" s="197">
        <f t="shared" si="18"/>
        <v>690</v>
      </c>
    </row>
    <row r="78" spans="1:10" s="13" customFormat="1" ht="20.100000000000001" customHeight="1">
      <c r="A78" s="6" t="s">
        <v>15</v>
      </c>
      <c r="B78" s="131"/>
      <c r="C78" s="197">
        <f>SUM(C79:C81)</f>
        <v>285</v>
      </c>
      <c r="D78" s="197">
        <f>SUM(D79:D81)</f>
        <v>165.60000000000082</v>
      </c>
      <c r="E78" s="197">
        <f t="shared" ref="E78:J78" si="19">SUM(E79:E81)</f>
        <v>233.56363636363494</v>
      </c>
      <c r="F78" s="197">
        <f t="shared" si="19"/>
        <v>488.79999999999995</v>
      </c>
      <c r="G78" s="197">
        <f t="shared" si="19"/>
        <v>254.05</v>
      </c>
      <c r="H78" s="197">
        <f t="shared" si="19"/>
        <v>410.55</v>
      </c>
      <c r="I78" s="197">
        <f t="shared" si="19"/>
        <v>567.15</v>
      </c>
      <c r="J78" s="197">
        <f t="shared" si="19"/>
        <v>723.65</v>
      </c>
    </row>
    <row r="79" spans="1:10" s="13" customFormat="1">
      <c r="A79" s="136" t="s">
        <v>16</v>
      </c>
      <c r="B79" s="129">
        <v>3600</v>
      </c>
      <c r="C79" s="195">
        <v>222</v>
      </c>
      <c r="D79" s="195">
        <v>63</v>
      </c>
      <c r="E79" s="195">
        <v>63</v>
      </c>
      <c r="F79" s="195">
        <v>87.9</v>
      </c>
      <c r="G79" s="195">
        <v>87.9</v>
      </c>
      <c r="H79" s="195">
        <f>G79+G82</f>
        <v>166.15</v>
      </c>
      <c r="I79" s="195">
        <v>244.5</v>
      </c>
      <c r="J79" s="195">
        <f>I79+I82</f>
        <v>322.75</v>
      </c>
    </row>
    <row r="80" spans="1:10" s="13" customFormat="1" ht="20.100000000000001" customHeight="1">
      <c r="A80" s="52" t="s">
        <v>132</v>
      </c>
      <c r="B80" s="131">
        <v>3610</v>
      </c>
      <c r="C80" s="195">
        <v>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</row>
    <row r="81" spans="1:10" s="13" customFormat="1">
      <c r="A81" s="136" t="s">
        <v>38</v>
      </c>
      <c r="B81" s="129">
        <v>3620</v>
      </c>
      <c r="C81" s="195">
        <v>63</v>
      </c>
      <c r="D81" s="195">
        <f>D79+D82</f>
        <v>102.60000000000082</v>
      </c>
      <c r="E81" s="195">
        <f>E82+E79</f>
        <v>170.56363636363494</v>
      </c>
      <c r="F81" s="195">
        <f>F82+F79</f>
        <v>400.9</v>
      </c>
      <c r="G81" s="195">
        <f>G79+G82</f>
        <v>166.15</v>
      </c>
      <c r="H81" s="195">
        <f>H82+G81</f>
        <v>244.4</v>
      </c>
      <c r="I81" s="195">
        <f>I82+H81</f>
        <v>322.64999999999998</v>
      </c>
      <c r="J81" s="195">
        <f>F81</f>
        <v>400.9</v>
      </c>
    </row>
    <row r="82" spans="1:10" s="13" customFormat="1">
      <c r="A82" s="136" t="s">
        <v>17</v>
      </c>
      <c r="B82" s="129">
        <v>3630</v>
      </c>
      <c r="C82" s="195">
        <f t="shared" ref="C82:J82" si="20">C34+C51+C77</f>
        <v>-1522</v>
      </c>
      <c r="D82" s="195">
        <f t="shared" si="20"/>
        <v>39.600000000000819</v>
      </c>
      <c r="E82" s="195">
        <f t="shared" si="20"/>
        <v>107.56363636363494</v>
      </c>
      <c r="F82" s="195">
        <f t="shared" si="20"/>
        <v>313</v>
      </c>
      <c r="G82" s="195">
        <f t="shared" si="20"/>
        <v>78.25</v>
      </c>
      <c r="H82" s="195">
        <f t="shared" si="20"/>
        <v>78.25</v>
      </c>
      <c r="I82" s="195">
        <f t="shared" si="20"/>
        <v>78.25</v>
      </c>
      <c r="J82" s="195">
        <f t="shared" si="20"/>
        <v>78.25</v>
      </c>
    </row>
    <row r="83" spans="1:10" s="13" customFormat="1" ht="20.100000000000001" customHeight="1">
      <c r="A83" s="2"/>
      <c r="B83" s="27"/>
      <c r="C83" s="29"/>
      <c r="D83" s="29"/>
      <c r="E83" s="29"/>
      <c r="F83" s="15"/>
      <c r="G83" s="28"/>
      <c r="H83" s="28"/>
      <c r="I83" s="28"/>
      <c r="J83" s="28"/>
    </row>
    <row r="84" spans="1:10" s="13" customFormat="1" ht="20.100000000000001" customHeight="1">
      <c r="A84" s="2"/>
      <c r="B84" s="27"/>
      <c r="C84" s="29"/>
      <c r="D84" s="29"/>
      <c r="E84" s="29"/>
      <c r="F84" s="15"/>
      <c r="G84" s="28"/>
      <c r="H84" s="28"/>
      <c r="I84" s="28"/>
      <c r="J84" s="28"/>
    </row>
    <row r="85" spans="1:10" s="154" customFormat="1" ht="19.5" customHeight="1">
      <c r="A85" s="107" t="s">
        <v>543</v>
      </c>
      <c r="B85" s="27"/>
      <c r="C85" s="220" t="s">
        <v>85</v>
      </c>
      <c r="D85" s="220"/>
      <c r="E85" s="220"/>
      <c r="F85" s="221"/>
      <c r="G85" s="164"/>
      <c r="H85" s="210" t="s">
        <v>269</v>
      </c>
      <c r="I85" s="210"/>
      <c r="J85" s="210"/>
    </row>
    <row r="86" spans="1:10" ht="16.5" customHeight="1">
      <c r="A86" s="108" t="s">
        <v>61</v>
      </c>
      <c r="B86" s="105"/>
      <c r="C86" s="203" t="s">
        <v>62</v>
      </c>
      <c r="D86" s="203"/>
      <c r="E86" s="203"/>
      <c r="F86" s="203"/>
      <c r="G86" s="106"/>
      <c r="H86" s="203" t="s">
        <v>81</v>
      </c>
      <c r="I86" s="203"/>
      <c r="J86" s="203"/>
    </row>
    <row r="87" spans="1:10">
      <c r="C87" s="4"/>
      <c r="D87" s="4"/>
      <c r="E87" s="4"/>
    </row>
    <row r="88" spans="1:10">
      <c r="C88" s="4"/>
      <c r="D88" s="4"/>
      <c r="E88" s="4"/>
    </row>
    <row r="89" spans="1:10">
      <c r="C89" s="4"/>
      <c r="D89" s="4"/>
      <c r="E89" s="4"/>
    </row>
    <row r="90" spans="1:10">
      <c r="C90" s="4"/>
      <c r="D90" s="4"/>
      <c r="E90" s="4"/>
    </row>
    <row r="91" spans="1:10">
      <c r="C91" s="4"/>
      <c r="D91" s="4"/>
      <c r="E91" s="4"/>
    </row>
    <row r="92" spans="1:10">
      <c r="C92" s="4"/>
      <c r="D92" s="4"/>
      <c r="E92" s="4"/>
    </row>
    <row r="93" spans="1:10">
      <c r="C93" s="4"/>
      <c r="D93" s="4"/>
      <c r="E93" s="4"/>
    </row>
    <row r="94" spans="1:10">
      <c r="C94" s="4"/>
      <c r="D94" s="4"/>
      <c r="E94" s="4"/>
    </row>
    <row r="95" spans="1:10">
      <c r="C95" s="4"/>
      <c r="D95" s="4"/>
      <c r="E95" s="4"/>
    </row>
    <row r="96" spans="1:10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</sheetData>
  <mergeCells count="15">
    <mergeCell ref="C86:F86"/>
    <mergeCell ref="H86:J86"/>
    <mergeCell ref="A35:J35"/>
    <mergeCell ref="A9:J9"/>
    <mergeCell ref="A52:J52"/>
    <mergeCell ref="C85:F85"/>
    <mergeCell ref="H85:J85"/>
    <mergeCell ref="A4:J4"/>
    <mergeCell ref="A6:A7"/>
    <mergeCell ref="B6:B7"/>
    <mergeCell ref="C6:C7"/>
    <mergeCell ref="F6:F7"/>
    <mergeCell ref="G6:J6"/>
    <mergeCell ref="E6:E7"/>
    <mergeCell ref="D6:D7"/>
  </mergeCells>
  <phoneticPr fontId="3" type="noConversion"/>
  <pageMargins left="0.51181102362204722" right="0.19685039370078741" top="0.59055118110236227" bottom="0.59055118110236227" header="0.19685039370078741" footer="0.23622047244094491"/>
  <pageSetup paperSize="9" scale="50" fitToHeight="0" orientation="portrait" r:id="rId1"/>
  <headerFooter alignWithMargins="0">
    <oddHeader>&amp;R&amp;"Times New Roman,обычный"&amp;14Таблиця 3</oddHeader>
  </headerFooter>
  <rowBreaks count="1" manualBreakCount="1">
    <brk id="65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4:Q189"/>
  <sheetViews>
    <sheetView view="pageLayout" zoomScale="55" zoomScaleNormal="75" zoomScaleSheetLayoutView="70" zoomScalePageLayoutView="55" workbookViewId="0">
      <selection activeCell="E3" sqref="E3"/>
    </sheetView>
  </sheetViews>
  <sheetFormatPr defaultRowHeight="18.75"/>
  <cols>
    <col min="1" max="1" width="57.140625" style="3" customWidth="1"/>
    <col min="2" max="2" width="10.42578125" style="21" customWidth="1"/>
    <col min="3" max="5" width="19.42578125" style="21" customWidth="1"/>
    <col min="6" max="6" width="19.42578125" style="3" customWidth="1"/>
    <col min="7" max="7" width="15.28515625" style="3" customWidth="1"/>
    <col min="8" max="8" width="14.7109375" style="3" customWidth="1"/>
    <col min="9" max="9" width="15.42578125" style="3" customWidth="1"/>
    <col min="10" max="10" width="17.28515625" style="3" customWidth="1"/>
    <col min="11" max="11" width="9.5703125" style="3" customWidth="1"/>
    <col min="12" max="12" width="9.85546875" style="3" customWidth="1"/>
    <col min="13" max="16384" width="9.140625" style="3"/>
  </cols>
  <sheetData>
    <row r="4" spans="1:17">
      <c r="A4" s="217" t="s">
        <v>166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7">
      <c r="A5" s="22"/>
      <c r="B5" s="22"/>
      <c r="C5" s="22"/>
      <c r="D5" s="22"/>
      <c r="E5" s="22"/>
      <c r="F5" s="22"/>
      <c r="G5" s="22"/>
      <c r="H5" s="22"/>
      <c r="I5" s="22"/>
      <c r="J5" s="163" t="s">
        <v>542</v>
      </c>
    </row>
    <row r="6" spans="1:17" ht="43.5" customHeight="1">
      <c r="A6" s="204" t="s">
        <v>188</v>
      </c>
      <c r="B6" s="205" t="s">
        <v>5</v>
      </c>
      <c r="C6" s="206" t="s">
        <v>412</v>
      </c>
      <c r="D6" s="206" t="s">
        <v>467</v>
      </c>
      <c r="E6" s="206" t="s">
        <v>538</v>
      </c>
      <c r="F6" s="206" t="s">
        <v>468</v>
      </c>
      <c r="G6" s="205" t="s">
        <v>266</v>
      </c>
      <c r="H6" s="205"/>
      <c r="I6" s="205"/>
      <c r="J6" s="205"/>
    </row>
    <row r="7" spans="1:17" ht="21.75" customHeight="1">
      <c r="A7" s="204"/>
      <c r="B7" s="205"/>
      <c r="C7" s="207" t="s">
        <v>412</v>
      </c>
      <c r="D7" s="207"/>
      <c r="E7" s="207" t="s">
        <v>411</v>
      </c>
      <c r="F7" s="207" t="s">
        <v>410</v>
      </c>
      <c r="G7" s="122" t="s">
        <v>146</v>
      </c>
      <c r="H7" s="122" t="s">
        <v>147</v>
      </c>
      <c r="I7" s="122" t="s">
        <v>148</v>
      </c>
      <c r="J7" s="122" t="s">
        <v>55</v>
      </c>
    </row>
    <row r="8" spans="1:17" ht="18" customHeight="1">
      <c r="A8" s="120">
        <v>1</v>
      </c>
      <c r="B8" s="121">
        <v>2</v>
      </c>
      <c r="C8" s="121">
        <v>3</v>
      </c>
      <c r="D8" s="121">
        <v>4</v>
      </c>
      <c r="E8" s="120">
        <v>5</v>
      </c>
      <c r="F8" s="120">
        <v>6</v>
      </c>
      <c r="G8" s="120">
        <v>7</v>
      </c>
      <c r="H8" s="120">
        <v>8</v>
      </c>
      <c r="I8" s="120">
        <v>9</v>
      </c>
      <c r="J8" s="120">
        <v>10</v>
      </c>
    </row>
    <row r="9" spans="1:17" s="5" customFormat="1" ht="42.75" customHeight="1">
      <c r="A9" s="86" t="s">
        <v>65</v>
      </c>
      <c r="B9" s="87">
        <v>4000</v>
      </c>
      <c r="C9" s="94">
        <f>C10+C11+C12+C13+C14</f>
        <v>460</v>
      </c>
      <c r="D9" s="94">
        <f>SUM(D10:D14)</f>
        <v>4393</v>
      </c>
      <c r="E9" s="94">
        <f>E10+E11+E12+E13+E14</f>
        <v>1648</v>
      </c>
      <c r="F9" s="94">
        <f>SUM(F10:F14)</f>
        <v>36</v>
      </c>
      <c r="G9" s="94">
        <f t="shared" ref="G9:I9" si="0">SUM(G10:G14)</f>
        <v>9</v>
      </c>
      <c r="H9" s="94">
        <f t="shared" si="0"/>
        <v>9</v>
      </c>
      <c r="I9" s="94">
        <f t="shared" si="0"/>
        <v>9</v>
      </c>
      <c r="J9" s="94">
        <f>SUM(J10:J14)</f>
        <v>9</v>
      </c>
    </row>
    <row r="10" spans="1:17" ht="20.100000000000001" customHeight="1">
      <c r="A10" s="6" t="s">
        <v>0</v>
      </c>
      <c r="B10" s="60" t="s">
        <v>173</v>
      </c>
      <c r="C10" s="95">
        <v>0</v>
      </c>
      <c r="D10" s="95">
        <v>0</v>
      </c>
      <c r="E10" s="95">
        <v>0</v>
      </c>
      <c r="F10" s="10">
        <f t="shared" ref="F10:F14" si="1">G10+H10+I10+J10</f>
        <v>0</v>
      </c>
      <c r="G10" s="155">
        <f t="shared" ref="G10" si="2">H10+I10+J10+K10</f>
        <v>0</v>
      </c>
      <c r="H10" s="155">
        <f t="shared" ref="H10" si="3">I10+J10+K10+L10</f>
        <v>0</v>
      </c>
      <c r="I10" s="155">
        <f t="shared" ref="I10" si="4">J10+K10+L10+M10</f>
        <v>0</v>
      </c>
      <c r="J10" s="155">
        <f t="shared" ref="J10" si="5">K10+L10+M10+N10</f>
        <v>0</v>
      </c>
    </row>
    <row r="11" spans="1:17">
      <c r="A11" s="6" t="s">
        <v>549</v>
      </c>
      <c r="B11" s="59">
        <v>4020</v>
      </c>
      <c r="C11" s="95">
        <v>19</v>
      </c>
      <c r="D11" s="95">
        <v>1263</v>
      </c>
      <c r="E11" s="95">
        <v>518</v>
      </c>
      <c r="F11" s="10">
        <v>36</v>
      </c>
      <c r="G11" s="10">
        <f>$F$11/4</f>
        <v>9</v>
      </c>
      <c r="H11" s="155">
        <f t="shared" ref="H11:J11" si="6">$F$11/4</f>
        <v>9</v>
      </c>
      <c r="I11" s="155">
        <f t="shared" si="6"/>
        <v>9</v>
      </c>
      <c r="J11" s="155">
        <f t="shared" si="6"/>
        <v>9</v>
      </c>
      <c r="Q11" s="18"/>
    </row>
    <row r="12" spans="1:17" ht="37.5">
      <c r="A12" s="6" t="s">
        <v>550</v>
      </c>
      <c r="B12" s="60">
        <v>4030</v>
      </c>
      <c r="C12" s="95">
        <v>406</v>
      </c>
      <c r="D12" s="95">
        <v>2000</v>
      </c>
      <c r="E12" s="95">
        <v>0</v>
      </c>
      <c r="F12" s="10">
        <f t="shared" si="1"/>
        <v>0</v>
      </c>
      <c r="G12" s="155">
        <f t="shared" ref="G12:G14" si="7">H12+I12+J12+K12</f>
        <v>0</v>
      </c>
      <c r="H12" s="155">
        <f t="shared" ref="H12:H14" si="8">I12+J12+K12+L12</f>
        <v>0</v>
      </c>
      <c r="I12" s="155">
        <f t="shared" ref="I12:I14" si="9">J12+K12+L12+M12</f>
        <v>0</v>
      </c>
      <c r="J12" s="155">
        <f t="shared" ref="J12:J14" si="10">K12+L12+M12+N12</f>
        <v>0</v>
      </c>
      <c r="P12" s="18"/>
    </row>
    <row r="13" spans="1:17" ht="20.100000000000001" customHeight="1">
      <c r="A13" s="6" t="s">
        <v>1</v>
      </c>
      <c r="B13" s="59">
        <v>4040</v>
      </c>
      <c r="C13" s="95">
        <v>35</v>
      </c>
      <c r="D13" s="95">
        <v>0</v>
      </c>
      <c r="E13" s="95">
        <v>0</v>
      </c>
      <c r="F13" s="10">
        <f t="shared" si="1"/>
        <v>0</v>
      </c>
      <c r="G13" s="155">
        <f t="shared" si="7"/>
        <v>0</v>
      </c>
      <c r="H13" s="155">
        <f t="shared" si="8"/>
        <v>0</v>
      </c>
      <c r="I13" s="155">
        <f t="shared" si="9"/>
        <v>0</v>
      </c>
      <c r="J13" s="155">
        <f t="shared" si="10"/>
        <v>0</v>
      </c>
    </row>
    <row r="14" spans="1:17" ht="61.5" customHeight="1">
      <c r="A14" s="6" t="s">
        <v>551</v>
      </c>
      <c r="B14" s="60">
        <v>4050</v>
      </c>
      <c r="C14" s="95">
        <v>0</v>
      </c>
      <c r="D14" s="95">
        <v>1130</v>
      </c>
      <c r="E14" s="95">
        <v>1130</v>
      </c>
      <c r="F14" s="10">
        <f t="shared" si="1"/>
        <v>0</v>
      </c>
      <c r="G14" s="155">
        <f t="shared" si="7"/>
        <v>0</v>
      </c>
      <c r="H14" s="155">
        <f t="shared" si="8"/>
        <v>0</v>
      </c>
      <c r="I14" s="155">
        <f t="shared" si="9"/>
        <v>0</v>
      </c>
      <c r="J14" s="155">
        <f t="shared" si="10"/>
        <v>0</v>
      </c>
    </row>
    <row r="15" spans="1:17" s="144" customFormat="1">
      <c r="A15" s="327"/>
      <c r="B15" s="328"/>
      <c r="C15" s="329"/>
      <c r="D15" s="329"/>
      <c r="E15" s="329"/>
      <c r="F15" s="330"/>
      <c r="G15" s="330"/>
      <c r="H15" s="330"/>
      <c r="I15" s="330"/>
      <c r="J15" s="330"/>
    </row>
    <row r="16" spans="1:17">
      <c r="A16" s="226" t="s">
        <v>554</v>
      </c>
      <c r="B16" s="226"/>
      <c r="C16" s="226"/>
      <c r="D16" s="226"/>
      <c r="E16" s="226"/>
      <c r="F16" s="226"/>
      <c r="G16" s="226"/>
      <c r="H16" s="226"/>
      <c r="I16" s="226"/>
      <c r="J16" s="226"/>
    </row>
    <row r="17" spans="1:11">
      <c r="A17" s="226" t="s">
        <v>555</v>
      </c>
      <c r="B17" s="226"/>
      <c r="C17" s="226"/>
      <c r="D17" s="226"/>
      <c r="E17" s="226"/>
      <c r="F17" s="226"/>
      <c r="G17" s="226"/>
      <c r="H17" s="226"/>
      <c r="I17" s="226"/>
      <c r="J17" s="226"/>
    </row>
    <row r="18" spans="1:11" s="144" customFormat="1">
      <c r="A18" s="227" t="s">
        <v>553</v>
      </c>
      <c r="B18" s="227"/>
      <c r="C18" s="227"/>
      <c r="D18" s="227"/>
      <c r="E18" s="227"/>
      <c r="F18" s="227"/>
      <c r="G18" s="227"/>
      <c r="H18" s="227"/>
      <c r="I18" s="227"/>
      <c r="J18" s="227"/>
    </row>
    <row r="19" spans="1:11" s="144" customFormat="1" ht="20.100000000000001" customHeight="1">
      <c r="A19" s="226" t="s">
        <v>552</v>
      </c>
      <c r="B19" s="226"/>
      <c r="C19" s="226"/>
      <c r="D19" s="226"/>
      <c r="E19" s="226"/>
      <c r="F19" s="226"/>
      <c r="G19" s="226"/>
      <c r="H19" s="226"/>
      <c r="I19" s="226"/>
      <c r="J19" s="226"/>
    </row>
    <row r="20" spans="1:11" s="144" customFormat="1" ht="20.100000000000001" customHeight="1">
      <c r="A20" s="226"/>
      <c r="B20" s="226"/>
      <c r="C20" s="226"/>
      <c r="D20" s="226"/>
      <c r="E20" s="226"/>
      <c r="F20" s="226"/>
      <c r="G20" s="226"/>
      <c r="H20" s="226"/>
      <c r="I20" s="226"/>
      <c r="J20" s="226"/>
    </row>
    <row r="21" spans="1:11" s="2" customFormat="1" ht="20.100000000000001" customHeight="1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3"/>
    </row>
    <row r="22" spans="1:11" s="154" customFormat="1" ht="19.5" customHeight="1">
      <c r="A22" s="107" t="s">
        <v>543</v>
      </c>
      <c r="B22" s="27"/>
      <c r="C22" s="220" t="s">
        <v>85</v>
      </c>
      <c r="D22" s="220"/>
      <c r="E22" s="220"/>
      <c r="F22" s="221"/>
      <c r="G22" s="164"/>
      <c r="H22" s="210" t="s">
        <v>269</v>
      </c>
      <c r="I22" s="210"/>
      <c r="J22" s="210"/>
    </row>
    <row r="23" spans="1:11" s="2" customFormat="1" ht="15.75" customHeight="1">
      <c r="A23" s="108" t="s">
        <v>61</v>
      </c>
      <c r="B23" s="105"/>
      <c r="C23" s="203" t="s">
        <v>62</v>
      </c>
      <c r="D23" s="203"/>
      <c r="E23" s="203"/>
      <c r="F23" s="203"/>
      <c r="G23" s="106"/>
      <c r="H23" s="203" t="s">
        <v>81</v>
      </c>
      <c r="I23" s="203"/>
      <c r="J23" s="203"/>
    </row>
    <row r="24" spans="1:11">
      <c r="A24" s="36"/>
    </row>
    <row r="25" spans="1:11">
      <c r="A25" s="36"/>
    </row>
    <row r="26" spans="1:11">
      <c r="A26" s="36"/>
    </row>
    <row r="27" spans="1:11">
      <c r="A27" s="36"/>
    </row>
    <row r="28" spans="1:11">
      <c r="A28" s="36"/>
    </row>
    <row r="29" spans="1:11">
      <c r="A29" s="36"/>
    </row>
    <row r="30" spans="1:11">
      <c r="A30" s="36"/>
    </row>
    <row r="31" spans="1:11">
      <c r="A31" s="36"/>
    </row>
    <row r="32" spans="1:11">
      <c r="A32" s="36"/>
    </row>
    <row r="33" spans="1:1">
      <c r="A33" s="36"/>
    </row>
    <row r="34" spans="1:1">
      <c r="A34" s="36"/>
    </row>
    <row r="35" spans="1:1">
      <c r="A35" s="36"/>
    </row>
    <row r="36" spans="1:1">
      <c r="A36" s="36"/>
    </row>
    <row r="37" spans="1:1">
      <c r="A37" s="36"/>
    </row>
    <row r="38" spans="1:1">
      <c r="A38" s="36"/>
    </row>
    <row r="39" spans="1:1">
      <c r="A39" s="36"/>
    </row>
    <row r="40" spans="1:1">
      <c r="A40" s="36"/>
    </row>
    <row r="41" spans="1:1">
      <c r="A41" s="36"/>
    </row>
    <row r="42" spans="1:1">
      <c r="A42" s="36"/>
    </row>
    <row r="43" spans="1:1">
      <c r="A43" s="36"/>
    </row>
    <row r="44" spans="1:1">
      <c r="A44" s="36"/>
    </row>
    <row r="45" spans="1:1">
      <c r="A45" s="36"/>
    </row>
    <row r="46" spans="1:1">
      <c r="A46" s="36"/>
    </row>
    <row r="47" spans="1:1">
      <c r="A47" s="36"/>
    </row>
    <row r="48" spans="1:1">
      <c r="A48" s="36"/>
    </row>
    <row r="49" spans="1:1">
      <c r="A49" s="36"/>
    </row>
    <row r="50" spans="1:1">
      <c r="A50" s="36"/>
    </row>
    <row r="51" spans="1:1">
      <c r="A51" s="36"/>
    </row>
    <row r="52" spans="1:1">
      <c r="A52" s="36"/>
    </row>
    <row r="53" spans="1:1">
      <c r="A53" s="36"/>
    </row>
    <row r="54" spans="1:1">
      <c r="A54" s="36"/>
    </row>
    <row r="55" spans="1:1">
      <c r="A55" s="36"/>
    </row>
    <row r="56" spans="1:1">
      <c r="A56" s="36"/>
    </row>
    <row r="57" spans="1:1">
      <c r="A57" s="36"/>
    </row>
    <row r="58" spans="1:1">
      <c r="A58" s="36"/>
    </row>
    <row r="59" spans="1:1">
      <c r="A59" s="36"/>
    </row>
    <row r="60" spans="1:1">
      <c r="A60" s="36"/>
    </row>
    <row r="61" spans="1:1">
      <c r="A61" s="36"/>
    </row>
    <row r="62" spans="1:1">
      <c r="A62" s="36"/>
    </row>
    <row r="63" spans="1:1">
      <c r="A63" s="36"/>
    </row>
    <row r="64" spans="1:1">
      <c r="A64" s="36"/>
    </row>
    <row r="65" spans="1:1">
      <c r="A65" s="36"/>
    </row>
    <row r="66" spans="1:1">
      <c r="A66" s="36"/>
    </row>
    <row r="67" spans="1:1">
      <c r="A67" s="36"/>
    </row>
    <row r="68" spans="1:1">
      <c r="A68" s="36"/>
    </row>
    <row r="69" spans="1:1">
      <c r="A69" s="36"/>
    </row>
    <row r="70" spans="1:1">
      <c r="A70" s="36"/>
    </row>
    <row r="71" spans="1:1">
      <c r="A71" s="36"/>
    </row>
    <row r="72" spans="1:1">
      <c r="A72" s="36"/>
    </row>
    <row r="73" spans="1:1">
      <c r="A73" s="36"/>
    </row>
    <row r="74" spans="1:1">
      <c r="A74" s="36"/>
    </row>
    <row r="75" spans="1:1">
      <c r="A75" s="36"/>
    </row>
    <row r="76" spans="1:1">
      <c r="A76" s="36"/>
    </row>
    <row r="77" spans="1:1">
      <c r="A77" s="36"/>
    </row>
    <row r="78" spans="1:1">
      <c r="A78" s="36"/>
    </row>
    <row r="79" spans="1:1">
      <c r="A79" s="36"/>
    </row>
    <row r="80" spans="1:1">
      <c r="A80" s="36"/>
    </row>
    <row r="81" spans="1:1">
      <c r="A81" s="36"/>
    </row>
    <row r="82" spans="1:1">
      <c r="A82" s="36"/>
    </row>
    <row r="83" spans="1:1">
      <c r="A83" s="36"/>
    </row>
    <row r="84" spans="1:1">
      <c r="A84" s="36"/>
    </row>
    <row r="85" spans="1:1">
      <c r="A85" s="36"/>
    </row>
    <row r="86" spans="1:1">
      <c r="A86" s="36"/>
    </row>
    <row r="87" spans="1:1">
      <c r="A87" s="36"/>
    </row>
    <row r="88" spans="1:1">
      <c r="A88" s="36"/>
    </row>
    <row r="89" spans="1:1">
      <c r="A89" s="36"/>
    </row>
    <row r="90" spans="1:1">
      <c r="A90" s="36"/>
    </row>
    <row r="91" spans="1:1">
      <c r="A91" s="36"/>
    </row>
    <row r="92" spans="1:1">
      <c r="A92" s="36"/>
    </row>
    <row r="93" spans="1:1">
      <c r="A93" s="36"/>
    </row>
    <row r="94" spans="1:1">
      <c r="A94" s="36"/>
    </row>
    <row r="95" spans="1:1">
      <c r="A95" s="36"/>
    </row>
    <row r="96" spans="1:1">
      <c r="A96" s="36"/>
    </row>
    <row r="97" spans="1:1">
      <c r="A97" s="36"/>
    </row>
    <row r="98" spans="1:1">
      <c r="A98" s="36"/>
    </row>
    <row r="99" spans="1:1">
      <c r="A99" s="36"/>
    </row>
    <row r="100" spans="1:1">
      <c r="A100" s="36"/>
    </row>
    <row r="101" spans="1:1">
      <c r="A101" s="36"/>
    </row>
    <row r="102" spans="1:1">
      <c r="A102" s="36"/>
    </row>
    <row r="103" spans="1:1">
      <c r="A103" s="36"/>
    </row>
    <row r="104" spans="1:1">
      <c r="A104" s="36"/>
    </row>
    <row r="105" spans="1:1">
      <c r="A105" s="36"/>
    </row>
    <row r="106" spans="1:1">
      <c r="A106" s="36"/>
    </row>
    <row r="107" spans="1:1">
      <c r="A107" s="36"/>
    </row>
    <row r="108" spans="1:1">
      <c r="A108" s="36"/>
    </row>
    <row r="109" spans="1:1">
      <c r="A109" s="36"/>
    </row>
    <row r="110" spans="1:1">
      <c r="A110" s="36"/>
    </row>
    <row r="111" spans="1:1">
      <c r="A111" s="36"/>
    </row>
    <row r="112" spans="1:1">
      <c r="A112" s="36"/>
    </row>
    <row r="113" spans="1:1">
      <c r="A113" s="36"/>
    </row>
    <row r="114" spans="1:1">
      <c r="A114" s="36"/>
    </row>
    <row r="115" spans="1:1">
      <c r="A115" s="36"/>
    </row>
    <row r="116" spans="1:1">
      <c r="A116" s="36"/>
    </row>
    <row r="117" spans="1:1">
      <c r="A117" s="36"/>
    </row>
    <row r="118" spans="1:1">
      <c r="A118" s="36"/>
    </row>
    <row r="119" spans="1:1">
      <c r="A119" s="36"/>
    </row>
    <row r="120" spans="1:1">
      <c r="A120" s="36"/>
    </row>
    <row r="121" spans="1:1">
      <c r="A121" s="36"/>
    </row>
    <row r="122" spans="1:1">
      <c r="A122" s="36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">
      <c r="A145" s="36"/>
    </row>
    <row r="146" spans="1:1">
      <c r="A146" s="36"/>
    </row>
    <row r="147" spans="1:1">
      <c r="A147" s="36"/>
    </row>
    <row r="148" spans="1:1">
      <c r="A148" s="36"/>
    </row>
    <row r="149" spans="1:1">
      <c r="A149" s="36"/>
    </row>
    <row r="150" spans="1:1">
      <c r="A150" s="36"/>
    </row>
    <row r="151" spans="1:1">
      <c r="A151" s="36"/>
    </row>
    <row r="152" spans="1:1">
      <c r="A152" s="36"/>
    </row>
    <row r="153" spans="1:1">
      <c r="A153" s="36"/>
    </row>
    <row r="154" spans="1:1">
      <c r="A154" s="36"/>
    </row>
    <row r="155" spans="1:1">
      <c r="A155" s="36"/>
    </row>
    <row r="156" spans="1:1">
      <c r="A156" s="36"/>
    </row>
    <row r="157" spans="1:1">
      <c r="A157" s="36"/>
    </row>
    <row r="158" spans="1:1">
      <c r="A158" s="36"/>
    </row>
    <row r="159" spans="1:1">
      <c r="A159" s="36"/>
    </row>
    <row r="160" spans="1:1">
      <c r="A160" s="36"/>
    </row>
    <row r="161" spans="1:1">
      <c r="A161" s="36"/>
    </row>
    <row r="162" spans="1:1">
      <c r="A162" s="36"/>
    </row>
    <row r="163" spans="1:1">
      <c r="A163" s="36"/>
    </row>
    <row r="164" spans="1:1">
      <c r="A164" s="36"/>
    </row>
    <row r="165" spans="1:1">
      <c r="A165" s="36"/>
    </row>
    <row r="166" spans="1:1">
      <c r="A166" s="36"/>
    </row>
    <row r="167" spans="1:1">
      <c r="A167" s="36"/>
    </row>
    <row r="168" spans="1:1">
      <c r="A168" s="36"/>
    </row>
    <row r="169" spans="1:1">
      <c r="A169" s="36"/>
    </row>
    <row r="170" spans="1:1">
      <c r="A170" s="36"/>
    </row>
    <row r="171" spans="1:1">
      <c r="A171" s="36"/>
    </row>
    <row r="172" spans="1:1">
      <c r="A172" s="36"/>
    </row>
    <row r="173" spans="1:1">
      <c r="A173" s="36"/>
    </row>
    <row r="174" spans="1:1">
      <c r="A174" s="36"/>
    </row>
    <row r="175" spans="1:1">
      <c r="A175" s="36"/>
    </row>
    <row r="176" spans="1:1">
      <c r="A176" s="36"/>
    </row>
    <row r="177" spans="1:1">
      <c r="A177" s="36"/>
    </row>
    <row r="178" spans="1:1">
      <c r="A178" s="36"/>
    </row>
    <row r="179" spans="1:1">
      <c r="A179" s="36"/>
    </row>
    <row r="180" spans="1:1">
      <c r="A180" s="36"/>
    </row>
    <row r="181" spans="1:1">
      <c r="A181" s="36"/>
    </row>
    <row r="182" spans="1:1">
      <c r="A182" s="36"/>
    </row>
    <row r="183" spans="1:1">
      <c r="A183" s="36"/>
    </row>
    <row r="184" spans="1:1">
      <c r="A184" s="36"/>
    </row>
    <row r="185" spans="1:1">
      <c r="A185" s="36"/>
    </row>
    <row r="186" spans="1:1">
      <c r="A186" s="36"/>
    </row>
    <row r="187" spans="1:1">
      <c r="A187" s="36"/>
    </row>
    <row r="188" spans="1:1">
      <c r="A188" s="36"/>
    </row>
    <row r="189" spans="1:1">
      <c r="A189" s="36"/>
    </row>
  </sheetData>
  <mergeCells count="18">
    <mergeCell ref="C22:F22"/>
    <mergeCell ref="H22:J22"/>
    <mergeCell ref="C23:F23"/>
    <mergeCell ref="H23:J23"/>
    <mergeCell ref="A6:A7"/>
    <mergeCell ref="D6:D7"/>
    <mergeCell ref="A16:J16"/>
    <mergeCell ref="A17:J17"/>
    <mergeCell ref="A18:J18"/>
    <mergeCell ref="A19:J19"/>
    <mergeCell ref="A20:J20"/>
    <mergeCell ref="A21:J21"/>
    <mergeCell ref="A4:J4"/>
    <mergeCell ref="B6:B7"/>
    <mergeCell ref="C6:C7"/>
    <mergeCell ref="F6:F7"/>
    <mergeCell ref="E6:E7"/>
    <mergeCell ref="G6:J6"/>
  </mergeCells>
  <phoneticPr fontId="0" type="noConversion"/>
  <pageMargins left="0.70866141732283472" right="0.19685039370078741" top="0.78740157480314965" bottom="0.78740157480314965" header="0.27559055118110237" footer="0.31496062992125984"/>
  <pageSetup paperSize="9" scale="42" firstPageNumber="9" fitToHeight="0" orientation="portrait" useFirstPageNumber="1" r:id="rId1"/>
  <headerFooter alignWithMargins="0">
    <oddHeader>&amp;R&amp;"Times New Roman,обычный"&amp;14Таблиця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CCFF"/>
  </sheetPr>
  <dimension ref="A4:AG121"/>
  <sheetViews>
    <sheetView tabSelected="1" view="pageBreakPreview" topLeftCell="J88" zoomScale="75" zoomScaleNormal="75" zoomScaleSheetLayoutView="75" zoomScalePageLayoutView="70" workbookViewId="0">
      <selection activeCell="Q106" sqref="Q106"/>
    </sheetView>
  </sheetViews>
  <sheetFormatPr defaultRowHeight="18.75"/>
  <cols>
    <col min="1" max="1" width="62.42578125" style="2" customWidth="1"/>
    <col min="2" max="3" width="16.5703125" style="17" customWidth="1"/>
    <col min="4" max="4" width="17.28515625" style="17" customWidth="1"/>
    <col min="5" max="5" width="21.140625" style="2" customWidth="1"/>
    <col min="6" max="6" width="21.85546875" style="2" customWidth="1"/>
    <col min="7" max="7" width="20.42578125" style="2" customWidth="1"/>
    <col min="8" max="8" width="21.85546875" style="2" customWidth="1"/>
    <col min="9" max="9" width="19.42578125" style="2" customWidth="1"/>
    <col min="10" max="10" width="18.7109375" style="2" customWidth="1"/>
    <col min="11" max="11" width="16.5703125" style="2" customWidth="1"/>
    <col min="12" max="12" width="16.85546875" style="2" customWidth="1"/>
    <col min="13" max="15" width="16.7109375" style="2" customWidth="1"/>
    <col min="16" max="16" width="12.5703125" style="2" customWidth="1"/>
    <col min="17" max="17" width="11" style="2" customWidth="1"/>
    <col min="18" max="18" width="10.28515625" style="2" customWidth="1"/>
    <col min="19" max="19" width="10.85546875" style="2" customWidth="1"/>
    <col min="20" max="20" width="16.5703125" style="2" customWidth="1"/>
    <col min="21" max="21" width="9.140625" style="2"/>
    <col min="22" max="22" width="11" style="2" bestFit="1" customWidth="1"/>
    <col min="23" max="24" width="9.140625" style="2"/>
    <col min="25" max="25" width="16.85546875" style="2" customWidth="1"/>
    <col min="26" max="16384" width="9.140625" style="2"/>
  </cols>
  <sheetData>
    <row r="4" spans="1:15">
      <c r="A4" s="298" t="s">
        <v>99</v>
      </c>
      <c r="B4" s="298"/>
      <c r="C4" s="298"/>
      <c r="D4" s="298"/>
      <c r="E4" s="298"/>
      <c r="F4" s="298"/>
      <c r="G4" s="298"/>
      <c r="H4" s="298"/>
      <c r="I4" s="298"/>
      <c r="J4" s="179"/>
      <c r="K4" s="179"/>
      <c r="L4" s="179"/>
      <c r="M4" s="179"/>
      <c r="N4" s="179"/>
      <c r="O4" s="179"/>
    </row>
    <row r="5" spans="1:15">
      <c r="A5" s="298" t="s">
        <v>273</v>
      </c>
      <c r="B5" s="298"/>
      <c r="C5" s="298"/>
      <c r="D5" s="298"/>
      <c r="E5" s="298"/>
      <c r="F5" s="298"/>
      <c r="G5" s="298"/>
      <c r="H5" s="298"/>
      <c r="I5" s="298"/>
      <c r="J5" s="179"/>
      <c r="K5" s="179"/>
      <c r="L5" s="179"/>
      <c r="M5" s="179"/>
      <c r="N5" s="179"/>
      <c r="O5" s="179"/>
    </row>
    <row r="6" spans="1:15">
      <c r="A6" s="210" t="s">
        <v>274</v>
      </c>
      <c r="B6" s="210"/>
      <c r="C6" s="210"/>
      <c r="D6" s="210"/>
      <c r="E6" s="210"/>
      <c r="F6" s="210"/>
      <c r="G6" s="210"/>
      <c r="H6" s="210"/>
      <c r="I6" s="210"/>
      <c r="J6" s="21"/>
      <c r="K6" s="21"/>
      <c r="L6" s="21"/>
      <c r="M6" s="21"/>
      <c r="N6" s="21"/>
      <c r="O6" s="21"/>
    </row>
    <row r="7" spans="1:15">
      <c r="A7" s="303" t="s">
        <v>105</v>
      </c>
      <c r="B7" s="303"/>
      <c r="C7" s="303"/>
      <c r="D7" s="303"/>
      <c r="E7" s="303"/>
      <c r="F7" s="303"/>
      <c r="G7" s="303"/>
      <c r="H7" s="303"/>
      <c r="I7" s="303"/>
      <c r="J7" s="180"/>
      <c r="K7" s="180"/>
      <c r="L7" s="180"/>
      <c r="M7" s="180"/>
      <c r="N7" s="180"/>
      <c r="O7" s="180"/>
    </row>
    <row r="8" spans="1:15" ht="21.95" customHeight="1">
      <c r="A8" s="182" t="s">
        <v>275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</row>
    <row r="9" spans="1:15" ht="18.75" customHeight="1">
      <c r="A9" s="26" t="s">
        <v>219</v>
      </c>
      <c r="B9" s="26"/>
      <c r="C9" s="2"/>
      <c r="D9" s="2"/>
    </row>
    <row r="10" spans="1:15" ht="18.7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s="144" customFormat="1" ht="81" customHeight="1">
      <c r="A11" s="169" t="s">
        <v>188</v>
      </c>
      <c r="B11" s="170" t="s">
        <v>412</v>
      </c>
      <c r="C11" s="170" t="s">
        <v>467</v>
      </c>
      <c r="D11" s="170" t="s">
        <v>538</v>
      </c>
      <c r="E11" s="170" t="s">
        <v>468</v>
      </c>
      <c r="F11" s="205" t="s">
        <v>267</v>
      </c>
      <c r="G11" s="205"/>
      <c r="H11" s="205" t="s">
        <v>268</v>
      </c>
      <c r="I11" s="297"/>
      <c r="J11" s="184"/>
      <c r="K11" s="185"/>
      <c r="L11" s="185"/>
      <c r="M11" s="185"/>
      <c r="N11" s="21"/>
      <c r="O11" s="21"/>
    </row>
    <row r="12" spans="1:15" s="144" customFormat="1" ht="18" customHeight="1">
      <c r="A12" s="169">
        <v>1</v>
      </c>
      <c r="B12" s="170">
        <v>2</v>
      </c>
      <c r="C12" s="170">
        <v>3</v>
      </c>
      <c r="D12" s="170">
        <v>4</v>
      </c>
      <c r="E12" s="170">
        <v>5</v>
      </c>
      <c r="F12" s="205">
        <v>6</v>
      </c>
      <c r="G12" s="205"/>
      <c r="H12" s="205">
        <v>7</v>
      </c>
      <c r="I12" s="297"/>
      <c r="J12" s="184"/>
      <c r="K12" s="185"/>
      <c r="L12" s="185"/>
      <c r="M12" s="185"/>
      <c r="N12" s="21"/>
      <c r="O12" s="21"/>
    </row>
    <row r="13" spans="1:15" s="144" customFormat="1" ht="20.100000000000001" customHeight="1">
      <c r="A13" s="176" t="s">
        <v>106</v>
      </c>
      <c r="B13" s="174">
        <f>D13</f>
        <v>53</v>
      </c>
      <c r="C13" s="173">
        <v>53</v>
      </c>
      <c r="D13" s="173">
        <f>SUM(D14:D19)</f>
        <v>53</v>
      </c>
      <c r="E13" s="173">
        <v>53</v>
      </c>
      <c r="F13" s="299">
        <f>E13/D13*100%</f>
        <v>1</v>
      </c>
      <c r="G13" s="299"/>
      <c r="H13" s="265"/>
      <c r="I13" s="244"/>
      <c r="J13" s="77"/>
      <c r="K13" s="78"/>
      <c r="L13" s="172"/>
      <c r="M13" s="172"/>
      <c r="N13" s="99"/>
      <c r="O13" s="99"/>
    </row>
    <row r="14" spans="1:15" s="144" customFormat="1" ht="20.100000000000001" customHeight="1">
      <c r="A14" s="6" t="s">
        <v>204</v>
      </c>
      <c r="B14" s="170">
        <v>6</v>
      </c>
      <c r="C14" s="170">
        <v>6</v>
      </c>
      <c r="D14" s="170">
        <v>6</v>
      </c>
      <c r="E14" s="170">
        <v>6</v>
      </c>
      <c r="F14" s="299">
        <f t="shared" ref="F14:F18" si="0">E14/D14*100%</f>
        <v>1</v>
      </c>
      <c r="G14" s="299"/>
      <c r="H14" s="265"/>
      <c r="I14" s="244"/>
      <c r="J14" s="77"/>
      <c r="K14" s="78"/>
      <c r="L14" s="172"/>
      <c r="M14" s="172"/>
      <c r="N14" s="99"/>
      <c r="O14" s="99"/>
    </row>
    <row r="15" spans="1:15" s="144" customFormat="1" ht="20.100000000000001" customHeight="1">
      <c r="A15" s="6" t="s">
        <v>205</v>
      </c>
      <c r="B15" s="170">
        <v>6</v>
      </c>
      <c r="C15" s="170">
        <v>6</v>
      </c>
      <c r="D15" s="170">
        <v>6</v>
      </c>
      <c r="E15" s="170">
        <v>6</v>
      </c>
      <c r="F15" s="299">
        <f t="shared" si="0"/>
        <v>1</v>
      </c>
      <c r="G15" s="299"/>
      <c r="H15" s="265"/>
      <c r="I15" s="244"/>
      <c r="J15" s="77"/>
      <c r="K15" s="78"/>
      <c r="L15" s="172"/>
      <c r="M15" s="172"/>
      <c r="N15" s="99"/>
      <c r="O15" s="99"/>
    </row>
    <row r="16" spans="1:15" s="144" customFormat="1" ht="20.100000000000001" customHeight="1">
      <c r="A16" s="6" t="s">
        <v>206</v>
      </c>
      <c r="B16" s="170">
        <v>3</v>
      </c>
      <c r="C16" s="170">
        <v>3</v>
      </c>
      <c r="D16" s="170">
        <f>'Перелік посад'!D21</f>
        <v>3</v>
      </c>
      <c r="E16" s="170">
        <v>3</v>
      </c>
      <c r="F16" s="299">
        <f t="shared" si="0"/>
        <v>1</v>
      </c>
      <c r="G16" s="299"/>
      <c r="H16" s="265"/>
      <c r="I16" s="244"/>
      <c r="J16" s="77"/>
      <c r="K16" s="78"/>
      <c r="L16" s="172"/>
      <c r="M16" s="172"/>
      <c r="N16" s="99"/>
      <c r="O16" s="99"/>
    </row>
    <row r="17" spans="1:15" s="144" customFormat="1" ht="20.100000000000001" customHeight="1">
      <c r="A17" s="6" t="s">
        <v>207</v>
      </c>
      <c r="B17" s="170">
        <v>9</v>
      </c>
      <c r="C17" s="170">
        <v>9</v>
      </c>
      <c r="D17" s="170">
        <f>'Перелік посад'!E21</f>
        <v>9</v>
      </c>
      <c r="E17" s="170">
        <v>9</v>
      </c>
      <c r="F17" s="299">
        <f t="shared" si="0"/>
        <v>1</v>
      </c>
      <c r="G17" s="299"/>
      <c r="H17" s="265"/>
      <c r="I17" s="244"/>
      <c r="J17" s="77"/>
      <c r="K17" s="78"/>
      <c r="L17" s="172"/>
      <c r="M17" s="172"/>
      <c r="N17" s="99"/>
      <c r="O17" s="99"/>
    </row>
    <row r="18" spans="1:15" s="144" customFormat="1" ht="20.100000000000001" customHeight="1">
      <c r="A18" s="6" t="s">
        <v>208</v>
      </c>
      <c r="B18" s="170">
        <v>29</v>
      </c>
      <c r="C18" s="170">
        <v>29</v>
      </c>
      <c r="D18" s="170">
        <f>'Перелік посад'!F21</f>
        <v>29</v>
      </c>
      <c r="E18" s="170">
        <v>29</v>
      </c>
      <c r="F18" s="299">
        <f t="shared" si="0"/>
        <v>1</v>
      </c>
      <c r="G18" s="299"/>
      <c r="H18" s="265"/>
      <c r="I18" s="244"/>
      <c r="J18" s="77"/>
      <c r="K18" s="78"/>
      <c r="L18" s="172"/>
      <c r="M18" s="172"/>
      <c r="N18" s="99"/>
      <c r="O18" s="99"/>
    </row>
    <row r="19" spans="1:15" s="144" customFormat="1" ht="20.100000000000001" customHeight="1">
      <c r="A19" s="6" t="s">
        <v>209</v>
      </c>
      <c r="B19" s="169">
        <v>0</v>
      </c>
      <c r="C19" s="169">
        <v>0</v>
      </c>
      <c r="D19" s="170">
        <v>0</v>
      </c>
      <c r="E19" s="170">
        <v>0</v>
      </c>
      <c r="F19" s="299">
        <v>0</v>
      </c>
      <c r="G19" s="299"/>
      <c r="H19" s="265"/>
      <c r="I19" s="244"/>
      <c r="J19" s="77"/>
      <c r="K19" s="78"/>
      <c r="L19" s="172"/>
      <c r="M19" s="172"/>
      <c r="N19" s="99"/>
      <c r="O19" s="99"/>
    </row>
    <row r="20" spans="1:15" s="144" customFormat="1" ht="20.100000000000001" customHeight="1">
      <c r="A20" s="176" t="s">
        <v>195</v>
      </c>
      <c r="B20" s="188">
        <v>2872</v>
      </c>
      <c r="C20" s="188">
        <f>SUM(C21:C23)</f>
        <v>2965.8999999999996</v>
      </c>
      <c r="D20" s="189">
        <f>'Перелік посад'!F55/9*12/1000</f>
        <v>3042.7342666666673</v>
      </c>
      <c r="E20" s="190">
        <f>'1.Фінансовий результат'!F118</f>
        <v>2762.6</v>
      </c>
      <c r="F20" s="299">
        <f>E20/D20*100%</f>
        <v>0.90793337764143434</v>
      </c>
      <c r="G20" s="299"/>
      <c r="H20" s="265"/>
      <c r="I20" s="244"/>
      <c r="J20" s="77"/>
      <c r="K20" s="78"/>
      <c r="L20" s="172"/>
      <c r="M20" s="172"/>
      <c r="N20" s="99"/>
      <c r="O20" s="99"/>
    </row>
    <row r="21" spans="1:15" s="144" customFormat="1" ht="20.100000000000001" customHeight="1">
      <c r="A21" s="6" t="s">
        <v>186</v>
      </c>
      <c r="B21" s="191">
        <v>162.80000000000001</v>
      </c>
      <c r="C21" s="191">
        <v>162.80000000000001</v>
      </c>
      <c r="D21" s="192">
        <v>169.4</v>
      </c>
      <c r="E21" s="193">
        <v>175</v>
      </c>
      <c r="F21" s="300">
        <v>103.3</v>
      </c>
      <c r="G21" s="300"/>
      <c r="H21" s="265"/>
      <c r="I21" s="244"/>
      <c r="J21" s="77"/>
      <c r="K21" s="78"/>
      <c r="L21" s="172"/>
      <c r="M21" s="172"/>
      <c r="N21" s="99"/>
      <c r="O21" s="99"/>
    </row>
    <row r="22" spans="1:15" s="144" customFormat="1" ht="20.100000000000001" customHeight="1">
      <c r="A22" s="6" t="s">
        <v>196</v>
      </c>
      <c r="B22" s="191">
        <v>495</v>
      </c>
      <c r="C22" s="191">
        <v>565.9</v>
      </c>
      <c r="D22" s="192">
        <v>462.9</v>
      </c>
      <c r="E22" s="193">
        <v>455.6</v>
      </c>
      <c r="F22" s="300">
        <v>98.4</v>
      </c>
      <c r="G22" s="300"/>
      <c r="H22" s="265"/>
      <c r="I22" s="244"/>
      <c r="J22" s="77"/>
      <c r="K22" s="78"/>
      <c r="L22" s="172"/>
      <c r="M22" s="172"/>
      <c r="N22" s="99"/>
      <c r="O22" s="99"/>
    </row>
    <row r="23" spans="1:15" s="144" customFormat="1" ht="20.100000000000001" customHeight="1">
      <c r="A23" s="6" t="s">
        <v>187</v>
      </c>
      <c r="B23" s="191">
        <f>B20-B21-B22</f>
        <v>2214.1999999999998</v>
      </c>
      <c r="C23" s="191">
        <f>B23+23</f>
        <v>2237.1999999999998</v>
      </c>
      <c r="D23" s="192">
        <f>D20-D21-D22</f>
        <v>2410.4342666666671</v>
      </c>
      <c r="E23" s="193">
        <f>E20-E21-E22</f>
        <v>2132</v>
      </c>
      <c r="F23" s="300">
        <v>88.4</v>
      </c>
      <c r="G23" s="300"/>
      <c r="H23" s="265"/>
      <c r="I23" s="244"/>
      <c r="J23" s="77"/>
      <c r="K23" s="78"/>
      <c r="L23" s="172"/>
      <c r="M23" s="172"/>
      <c r="N23" s="99"/>
      <c r="O23" s="99"/>
    </row>
    <row r="24" spans="1:15" s="144" customFormat="1" ht="34.5" customHeight="1">
      <c r="A24" s="176" t="s">
        <v>545</v>
      </c>
      <c r="B24" s="190">
        <f>'1.Фінансовий результат'!C118+'1.Фінансовий результат'!C119</f>
        <v>3958</v>
      </c>
      <c r="C24" s="190">
        <f>'1.Фінансовий результат'!D118+'1.Фінансовий результат'!D119</f>
        <v>4080</v>
      </c>
      <c r="D24" s="190">
        <f>'1.Фінансовий результат'!E118+'1.Фінансовий результат'!E119</f>
        <v>3640.7</v>
      </c>
      <c r="E24" s="190">
        <f>'1.Фінансовий результат'!F118+'1.Фінансовий результат'!F119</f>
        <v>3804.6</v>
      </c>
      <c r="F24" s="300">
        <v>104.5</v>
      </c>
      <c r="G24" s="300"/>
      <c r="H24" s="265"/>
      <c r="I24" s="244"/>
      <c r="J24" s="77"/>
      <c r="K24" s="78"/>
      <c r="L24" s="172"/>
      <c r="M24" s="172"/>
      <c r="N24" s="99"/>
      <c r="O24" s="99"/>
    </row>
    <row r="25" spans="1:15" s="144" customFormat="1" ht="20.100000000000001" customHeight="1">
      <c r="A25" s="6" t="s">
        <v>186</v>
      </c>
      <c r="B25" s="191">
        <v>224.1</v>
      </c>
      <c r="C25" s="191">
        <v>224.1</v>
      </c>
      <c r="D25" s="192">
        <v>233</v>
      </c>
      <c r="E25" s="193">
        <v>240.9</v>
      </c>
      <c r="F25" s="300">
        <v>103.3</v>
      </c>
      <c r="G25" s="300"/>
      <c r="H25" s="265"/>
      <c r="I25" s="244"/>
      <c r="J25" s="77"/>
      <c r="K25" s="78"/>
      <c r="L25" s="172"/>
      <c r="M25" s="172"/>
      <c r="N25" s="99"/>
      <c r="O25" s="99"/>
    </row>
    <row r="26" spans="1:15" s="144" customFormat="1" ht="20.100000000000001" customHeight="1">
      <c r="A26" s="6" t="s">
        <v>196</v>
      </c>
      <c r="B26" s="191">
        <v>681.4</v>
      </c>
      <c r="C26" s="191">
        <v>779</v>
      </c>
      <c r="D26" s="192">
        <v>637.20000000000005</v>
      </c>
      <c r="E26" s="193">
        <v>627.1</v>
      </c>
      <c r="F26" s="300">
        <v>98.4</v>
      </c>
      <c r="G26" s="300"/>
      <c r="H26" s="265"/>
      <c r="I26" s="244"/>
      <c r="J26" s="77"/>
      <c r="K26" s="78"/>
      <c r="L26" s="172"/>
      <c r="M26" s="172"/>
      <c r="N26" s="99"/>
      <c r="O26" s="99"/>
    </row>
    <row r="27" spans="1:15" s="144" customFormat="1" ht="20.100000000000001" customHeight="1">
      <c r="A27" s="6" t="s">
        <v>187</v>
      </c>
      <c r="B27" s="191">
        <f>B24-B25-B26</f>
        <v>3052.5</v>
      </c>
      <c r="C27" s="191">
        <f t="shared" ref="C27:D27" si="1">C24-C25-C26</f>
        <v>3076.9</v>
      </c>
      <c r="D27" s="191">
        <f t="shared" si="1"/>
        <v>2770.5</v>
      </c>
      <c r="E27" s="193">
        <f>E24-E25-E26</f>
        <v>2936.6</v>
      </c>
      <c r="F27" s="300">
        <v>105.9</v>
      </c>
      <c r="G27" s="300"/>
      <c r="H27" s="265"/>
      <c r="I27" s="244"/>
      <c r="J27" s="77"/>
      <c r="K27" s="78"/>
      <c r="L27" s="172"/>
      <c r="M27" s="172"/>
      <c r="N27" s="99"/>
      <c r="O27" s="99"/>
    </row>
    <row r="28" spans="1:15" s="144" customFormat="1" ht="38.25" customHeight="1">
      <c r="A28" s="176" t="s">
        <v>546</v>
      </c>
      <c r="B28" s="189">
        <f t="shared" ref="B28:D28" si="2">B20/B13/12*1000</f>
        <v>4515.7232704402522</v>
      </c>
      <c r="C28" s="189">
        <f t="shared" si="2"/>
        <v>4663.364779874214</v>
      </c>
      <c r="D28" s="189">
        <f t="shared" si="2"/>
        <v>4784.1733752620548</v>
      </c>
      <c r="E28" s="194">
        <f>E20/E13/12*1000</f>
        <v>4343.7106918238997</v>
      </c>
      <c r="F28" s="300">
        <v>90.7</v>
      </c>
      <c r="G28" s="300"/>
      <c r="H28" s="265"/>
      <c r="I28" s="244"/>
      <c r="J28" s="77"/>
      <c r="K28" s="78"/>
      <c r="L28" s="172"/>
      <c r="M28" s="172"/>
      <c r="N28" s="99"/>
      <c r="O28" s="99"/>
    </row>
    <row r="29" spans="1:15" s="144" customFormat="1" ht="26.25" customHeight="1">
      <c r="A29" s="6" t="s">
        <v>186</v>
      </c>
      <c r="B29" s="192">
        <f t="shared" ref="B29:C29" si="3">B21/12*1000</f>
        <v>13566.666666666668</v>
      </c>
      <c r="C29" s="192">
        <f t="shared" si="3"/>
        <v>13566.666666666668</v>
      </c>
      <c r="D29" s="192">
        <f>D21/12*1000</f>
        <v>14116.666666666668</v>
      </c>
      <c r="E29" s="192">
        <f>E21/12*1000</f>
        <v>14583.333333333334</v>
      </c>
      <c r="F29" s="300">
        <v>103.3</v>
      </c>
      <c r="G29" s="300"/>
      <c r="H29" s="265"/>
      <c r="I29" s="244"/>
      <c r="J29" s="77"/>
      <c r="K29" s="78"/>
      <c r="L29" s="172"/>
      <c r="M29" s="172"/>
      <c r="N29" s="99"/>
      <c r="O29" s="99"/>
    </row>
    <row r="30" spans="1:15" s="144" customFormat="1" ht="20.100000000000001" customHeight="1">
      <c r="A30" s="6" t="s">
        <v>196</v>
      </c>
      <c r="B30" s="192">
        <f>B22/12/6*1000</f>
        <v>6875</v>
      </c>
      <c r="C30" s="192">
        <f>C22/12/6*1000</f>
        <v>7859.7222222222217</v>
      </c>
      <c r="D30" s="192">
        <f>D22/12/6*1000</f>
        <v>6429.1666666666661</v>
      </c>
      <c r="E30" s="192">
        <f>E22/12/6*1000</f>
        <v>6327.7777777777783</v>
      </c>
      <c r="F30" s="300">
        <v>98.4</v>
      </c>
      <c r="G30" s="300"/>
      <c r="H30" s="265"/>
      <c r="I30" s="244"/>
      <c r="J30" s="77"/>
      <c r="K30" s="78"/>
      <c r="L30" s="172"/>
      <c r="M30" s="172"/>
      <c r="N30" s="99"/>
      <c r="O30" s="99"/>
    </row>
    <row r="31" spans="1:15" s="144" customFormat="1" ht="20.100000000000001" customHeight="1">
      <c r="A31" s="6" t="s">
        <v>187</v>
      </c>
      <c r="B31" s="192">
        <f>B23/12/46*1000</f>
        <v>4011.2318840579705</v>
      </c>
      <c r="C31" s="192">
        <f>C23/12/46*1000</f>
        <v>4052.8985507246375</v>
      </c>
      <c r="D31" s="192">
        <f>D23/12/46*1000</f>
        <v>4366.7287439613528</v>
      </c>
      <c r="E31" s="192">
        <f>E23/12/46*1000</f>
        <v>3862.31884057971</v>
      </c>
      <c r="F31" s="300">
        <v>88.4</v>
      </c>
      <c r="G31" s="300"/>
      <c r="H31" s="265"/>
      <c r="I31" s="244"/>
      <c r="J31" s="77"/>
      <c r="K31" s="78"/>
      <c r="L31" s="172"/>
      <c r="M31" s="172"/>
      <c r="N31" s="99"/>
      <c r="O31" s="99"/>
    </row>
    <row r="32" spans="1:15" s="144" customFormat="1" ht="37.5" customHeight="1">
      <c r="A32" s="176" t="s">
        <v>547</v>
      </c>
      <c r="B32" s="194">
        <f>(B20/12/B13*1000)*0.774</f>
        <v>3495.1698113207553</v>
      </c>
      <c r="C32" s="194">
        <f>(C20/12/C13*1000)*0.774</f>
        <v>3609.4443396226411</v>
      </c>
      <c r="D32" s="194">
        <f t="shared" ref="D32" si="4">(D20/12/D13*1000)*0.774</f>
        <v>3702.9501924528304</v>
      </c>
      <c r="E32" s="194">
        <f>(E20/12/E13*1000)*0.774</f>
        <v>3362.0320754716986</v>
      </c>
      <c r="F32" s="300">
        <v>90.7</v>
      </c>
      <c r="G32" s="300"/>
      <c r="H32" s="265"/>
      <c r="I32" s="244"/>
      <c r="J32" s="77"/>
      <c r="K32" s="78"/>
      <c r="L32" s="172"/>
      <c r="M32" s="172"/>
      <c r="N32" s="99"/>
      <c r="O32" s="99"/>
    </row>
    <row r="33" spans="1:15" s="144" customFormat="1" ht="20.100000000000001" customHeight="1">
      <c r="A33" s="6" t="s">
        <v>186</v>
      </c>
      <c r="B33" s="192">
        <f t="shared" ref="B33:D33" si="5">(B21/12*1000)*0.774</f>
        <v>10500.6</v>
      </c>
      <c r="C33" s="192">
        <f t="shared" si="5"/>
        <v>10500.6</v>
      </c>
      <c r="D33" s="192">
        <f t="shared" si="5"/>
        <v>10926.300000000001</v>
      </c>
      <c r="E33" s="192">
        <f>(E21/12*1000)*0.774</f>
        <v>11287.5</v>
      </c>
      <c r="F33" s="300">
        <v>103.3</v>
      </c>
      <c r="G33" s="300"/>
      <c r="H33" s="265"/>
      <c r="I33" s="244"/>
      <c r="J33" s="77"/>
      <c r="K33" s="78"/>
      <c r="L33" s="172"/>
      <c r="M33" s="172"/>
      <c r="N33" s="99"/>
      <c r="O33" s="99"/>
    </row>
    <row r="34" spans="1:15" s="144" customFormat="1" ht="20.100000000000001" customHeight="1">
      <c r="A34" s="6" t="s">
        <v>196</v>
      </c>
      <c r="B34" s="192">
        <f>(B22/12/6*1000)*0.774</f>
        <v>5321.25</v>
      </c>
      <c r="C34" s="192">
        <f>(C22/12/6*1000)*0.774</f>
        <v>6083.4250000000002</v>
      </c>
      <c r="D34" s="192">
        <f>(D22/12/6*1000)*0.774</f>
        <v>4976.1749999999993</v>
      </c>
      <c r="E34" s="192">
        <f>(E22/12/6*1000)*0.774</f>
        <v>4897.7000000000007</v>
      </c>
      <c r="F34" s="300">
        <v>98.4</v>
      </c>
      <c r="G34" s="300"/>
      <c r="H34" s="265"/>
      <c r="I34" s="244"/>
      <c r="J34" s="77"/>
      <c r="K34" s="78"/>
      <c r="L34" s="172"/>
      <c r="M34" s="172"/>
      <c r="N34" s="99"/>
      <c r="O34" s="99"/>
    </row>
    <row r="35" spans="1:15" s="144" customFormat="1" ht="20.100000000000001" customHeight="1">
      <c r="A35" s="6" t="s">
        <v>187</v>
      </c>
      <c r="B35" s="192">
        <f>(B23/12/46*1000)*0.774</f>
        <v>3104.6934782608691</v>
      </c>
      <c r="C35" s="192">
        <f>(C23/12/46*1000)*0.774</f>
        <v>3136.9434782608696</v>
      </c>
      <c r="D35" s="192">
        <f>(D23/12/46*1000)*0.774</f>
        <v>3379.8480478260872</v>
      </c>
      <c r="E35" s="192">
        <f>(E23/12/46*1000)*0.774</f>
        <v>2989.4347826086955</v>
      </c>
      <c r="F35" s="300">
        <v>88.4</v>
      </c>
      <c r="G35" s="300"/>
      <c r="H35" s="265"/>
      <c r="I35" s="244"/>
      <c r="J35" s="77"/>
      <c r="K35" s="78"/>
      <c r="L35" s="172"/>
      <c r="M35" s="172"/>
      <c r="N35" s="99"/>
      <c r="O35" s="99"/>
    </row>
    <row r="36" spans="1:15" ht="16.5" customHeight="1">
      <c r="A36" s="19"/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144" customFormat="1" ht="19.5" customHeight="1">
      <c r="A37" s="107" t="s">
        <v>543</v>
      </c>
      <c r="B37" s="1"/>
      <c r="C37" s="208" t="s">
        <v>85</v>
      </c>
      <c r="D37" s="208"/>
      <c r="E37" s="208"/>
      <c r="F37" s="209"/>
      <c r="G37" s="332" t="s">
        <v>269</v>
      </c>
      <c r="I37" s="332"/>
      <c r="J37" s="332"/>
    </row>
    <row r="38" spans="1:15" ht="15.75" customHeight="1">
      <c r="A38" s="108" t="s">
        <v>61</v>
      </c>
      <c r="B38" s="105"/>
      <c r="C38" s="21"/>
      <c r="D38" s="21"/>
      <c r="E38" s="21"/>
      <c r="G38" s="200" t="s">
        <v>81</v>
      </c>
      <c r="I38" s="105"/>
      <c r="J38" s="105"/>
    </row>
    <row r="39" spans="1:15" ht="21.95" customHeight="1">
      <c r="A39" s="183" t="s">
        <v>276</v>
      </c>
      <c r="B39" s="183"/>
      <c r="C39" s="183"/>
      <c r="D39" s="183"/>
      <c r="E39" s="183"/>
      <c r="F39" s="331"/>
      <c r="G39" s="331"/>
      <c r="H39" s="183"/>
      <c r="I39" s="183"/>
      <c r="J39" s="183"/>
    </row>
    <row r="40" spans="1:15" ht="20.100000000000001" customHeight="1">
      <c r="A40" s="16"/>
    </row>
    <row r="41" spans="1:15" ht="63.95" customHeight="1">
      <c r="A41" s="205" t="s">
        <v>188</v>
      </c>
      <c r="B41" s="242" t="s">
        <v>210</v>
      </c>
      <c r="C41" s="243"/>
      <c r="D41" s="244"/>
      <c r="E41" s="242" t="s">
        <v>525</v>
      </c>
      <c r="F41" s="244"/>
      <c r="G41" s="242" t="s">
        <v>526</v>
      </c>
      <c r="H41" s="244"/>
      <c r="I41" s="242" t="s">
        <v>527</v>
      </c>
      <c r="J41" s="283"/>
      <c r="K41" s="185"/>
      <c r="L41" s="185"/>
      <c r="M41" s="185"/>
      <c r="N41" s="185"/>
      <c r="O41" s="185"/>
    </row>
    <row r="42" spans="1:15" ht="112.5">
      <c r="A42" s="205"/>
      <c r="B42" s="170" t="s">
        <v>470</v>
      </c>
      <c r="C42" s="170" t="s">
        <v>526</v>
      </c>
      <c r="D42" s="170" t="s">
        <v>56</v>
      </c>
      <c r="E42" s="170" t="s">
        <v>211</v>
      </c>
      <c r="F42" s="170" t="s">
        <v>528</v>
      </c>
      <c r="G42" s="170" t="s">
        <v>211</v>
      </c>
      <c r="H42" s="170" t="s">
        <v>212</v>
      </c>
      <c r="I42" s="170" t="s">
        <v>211</v>
      </c>
      <c r="J42" s="170" t="s">
        <v>212</v>
      </c>
      <c r="K42" s="185"/>
      <c r="L42" s="185"/>
      <c r="M42" s="185"/>
      <c r="N42" s="185"/>
      <c r="O42" s="185"/>
    </row>
    <row r="43" spans="1:15" ht="18" customHeight="1">
      <c r="A43" s="170">
        <v>1</v>
      </c>
      <c r="B43" s="170">
        <v>2</v>
      </c>
      <c r="C43" s="170">
        <v>3</v>
      </c>
      <c r="D43" s="170">
        <v>4</v>
      </c>
      <c r="E43" s="170">
        <v>5</v>
      </c>
      <c r="F43" s="170">
        <v>6</v>
      </c>
      <c r="G43" s="170">
        <v>7</v>
      </c>
      <c r="H43" s="170">
        <v>8</v>
      </c>
      <c r="I43" s="170">
        <v>9</v>
      </c>
      <c r="J43" s="170">
        <v>10</v>
      </c>
      <c r="K43" s="21"/>
      <c r="L43" s="21"/>
      <c r="M43" s="21"/>
      <c r="N43" s="21"/>
      <c r="O43" s="21"/>
    </row>
    <row r="44" spans="1:15" ht="20.100000000000001" customHeight="1">
      <c r="A44" s="6" t="s">
        <v>407</v>
      </c>
      <c r="B44" s="115">
        <f>E44/$E$48*100</f>
        <v>95.329967923436911</v>
      </c>
      <c r="C44" s="115">
        <f>G44/$G$48*100</f>
        <v>95.902395297322002</v>
      </c>
      <c r="D44" s="115">
        <f>I44/$I$48*100</f>
        <v>95.961671241642946</v>
      </c>
      <c r="E44" s="115">
        <f>'1.Фінансовий результат'!C15</f>
        <v>18128.900000000001</v>
      </c>
      <c r="F44" s="125">
        <v>600300</v>
      </c>
      <c r="G44" s="115">
        <f>'1.Фінансовий результат'!E15</f>
        <v>22253</v>
      </c>
      <c r="H44" s="115">
        <v>604250</v>
      </c>
      <c r="I44" s="115">
        <f>'1.Фінансовий результат'!F15</f>
        <v>22793.200000000001</v>
      </c>
      <c r="J44" s="125">
        <v>605000</v>
      </c>
      <c r="K44" s="78"/>
      <c r="L44" s="78"/>
      <c r="M44" s="78"/>
      <c r="N44" s="78"/>
      <c r="O44" s="78"/>
    </row>
    <row r="45" spans="1:15" ht="20.100000000000001" customHeight="1">
      <c r="A45" s="6" t="s">
        <v>408</v>
      </c>
      <c r="B45" s="115">
        <f t="shared" ref="B45:B47" si="6">E45/$E$48*100</f>
        <v>2.0518483462165427</v>
      </c>
      <c r="C45" s="115">
        <f t="shared" ref="C45:C48" si="7">G45/$G$48*100</f>
        <v>2.731449159189443</v>
      </c>
      <c r="D45" s="115">
        <f t="shared" ref="D45:D47" si="8">I45/$I$48*100</f>
        <v>2.101682356309257</v>
      </c>
      <c r="E45" s="115">
        <f>'1.Фінансовий результат'!C16</f>
        <v>390.2</v>
      </c>
      <c r="F45" s="125">
        <v>115100</v>
      </c>
      <c r="G45" s="115">
        <f>'1.Фінансовий результат'!D16</f>
        <v>633.79999999999995</v>
      </c>
      <c r="H45" s="115">
        <v>691450</v>
      </c>
      <c r="I45" s="115">
        <f>'1.Фінансовий результат'!F16</f>
        <v>499.2</v>
      </c>
      <c r="J45" s="125">
        <v>692000</v>
      </c>
      <c r="K45" s="78"/>
      <c r="L45" s="78"/>
      <c r="M45" s="78"/>
      <c r="N45" s="78"/>
      <c r="O45" s="78"/>
    </row>
    <row r="46" spans="1:15" ht="20.100000000000001" customHeight="1">
      <c r="A46" s="6" t="s">
        <v>409</v>
      </c>
      <c r="B46" s="115">
        <f t="shared" si="6"/>
        <v>1.3061997160435399</v>
      </c>
      <c r="C46" s="115">
        <f t="shared" si="7"/>
        <v>0.97914996681578015</v>
      </c>
      <c r="D46" s="115">
        <f t="shared" si="8"/>
        <v>1.0946262272444047</v>
      </c>
      <c r="E46" s="115">
        <f>'1.Фінансовий результат'!C17</f>
        <v>248.4</v>
      </c>
      <c r="F46" s="125">
        <v>5255</v>
      </c>
      <c r="G46" s="115">
        <f>'1.Фінансовий результат'!E17</f>
        <v>227.2</v>
      </c>
      <c r="H46" s="115">
        <v>4005</v>
      </c>
      <c r="I46" s="115">
        <f>'1.Фінансовий результат'!F17</f>
        <v>260</v>
      </c>
      <c r="J46" s="125">
        <v>4365</v>
      </c>
      <c r="K46" s="78"/>
      <c r="L46" s="78"/>
      <c r="M46" s="78"/>
      <c r="N46" s="78"/>
      <c r="O46" s="78"/>
    </row>
    <row r="47" spans="1:15" ht="37.5">
      <c r="A47" s="6" t="s">
        <v>529</v>
      </c>
      <c r="B47" s="115">
        <f t="shared" si="6"/>
        <v>1.3119840143029919</v>
      </c>
      <c r="C47" s="115">
        <f t="shared" si="7"/>
        <v>0.38700557667278634</v>
      </c>
      <c r="D47" s="115">
        <f t="shared" si="8"/>
        <v>0.8420201748033882</v>
      </c>
      <c r="E47" s="115">
        <f>'1.Фінансовий результат'!C18</f>
        <v>249.5</v>
      </c>
      <c r="F47" s="125">
        <v>240</v>
      </c>
      <c r="G47" s="115">
        <f>'1.Фінансовий результат'!E18</f>
        <v>89.8</v>
      </c>
      <c r="H47" s="115">
        <v>280</v>
      </c>
      <c r="I47" s="115">
        <f>'1.Фінансовий результат'!F18</f>
        <v>200</v>
      </c>
      <c r="J47" s="125">
        <v>280</v>
      </c>
      <c r="K47" s="78"/>
      <c r="L47" s="78"/>
      <c r="M47" s="78"/>
      <c r="N47" s="78"/>
      <c r="O47" s="78"/>
    </row>
    <row r="48" spans="1:15" ht="20.100000000000001" customHeight="1">
      <c r="A48" s="6" t="s">
        <v>40</v>
      </c>
      <c r="B48" s="115">
        <v>100</v>
      </c>
      <c r="C48" s="115">
        <f t="shared" si="7"/>
        <v>100</v>
      </c>
      <c r="D48" s="115">
        <v>100</v>
      </c>
      <c r="E48" s="115">
        <f>SUM(E44:E47)</f>
        <v>19017.000000000004</v>
      </c>
      <c r="F48" s="125"/>
      <c r="G48" s="115">
        <f>SUM(G44:G47)</f>
        <v>23203.8</v>
      </c>
      <c r="H48" s="114"/>
      <c r="I48" s="114">
        <f>SUM(I44:I47)</f>
        <v>23752.400000000001</v>
      </c>
      <c r="J48" s="143"/>
      <c r="K48" s="79"/>
      <c r="L48" s="79"/>
      <c r="M48" s="79"/>
      <c r="N48" s="79"/>
      <c r="O48" s="79"/>
    </row>
    <row r="49" spans="1:15" ht="20.100000000000001" customHeight="1">
      <c r="A49" s="24"/>
      <c r="B49" s="333"/>
      <c r="C49" s="333"/>
      <c r="D49" s="333"/>
      <c r="E49" s="333"/>
      <c r="F49" s="334"/>
      <c r="G49" s="333"/>
      <c r="H49" s="335"/>
      <c r="I49" s="335"/>
      <c r="J49" s="336"/>
      <c r="K49" s="79"/>
      <c r="L49" s="79"/>
      <c r="M49" s="79"/>
      <c r="N49" s="79"/>
      <c r="O49" s="79"/>
    </row>
    <row r="50" spans="1:15" s="144" customFormat="1" ht="19.5" customHeight="1">
      <c r="A50" s="107" t="s">
        <v>543</v>
      </c>
      <c r="B50" s="1"/>
      <c r="C50" s="208" t="s">
        <v>85</v>
      </c>
      <c r="D50" s="208"/>
      <c r="E50" s="208"/>
      <c r="F50" s="209"/>
      <c r="G50" s="332" t="s">
        <v>269</v>
      </c>
      <c r="I50" s="332"/>
      <c r="J50" s="332"/>
    </row>
    <row r="51" spans="1:15" ht="15.75" customHeight="1">
      <c r="A51" s="108" t="s">
        <v>61</v>
      </c>
      <c r="B51" s="105"/>
      <c r="C51" s="21"/>
      <c r="D51" s="21"/>
      <c r="E51" s="21"/>
      <c r="G51" s="200" t="s">
        <v>81</v>
      </c>
      <c r="I51" s="105"/>
      <c r="J51" s="105"/>
    </row>
    <row r="52" spans="1:15" ht="20.100000000000001" customHeight="1">
      <c r="A52" s="24"/>
      <c r="B52" s="333"/>
      <c r="C52" s="333"/>
      <c r="D52" s="333"/>
      <c r="E52" s="333"/>
      <c r="F52" s="334"/>
      <c r="G52" s="333"/>
      <c r="H52" s="335"/>
      <c r="I52" s="335"/>
      <c r="J52" s="336"/>
      <c r="K52" s="79"/>
      <c r="L52" s="79"/>
      <c r="M52" s="79"/>
      <c r="N52" s="79"/>
      <c r="O52" s="79"/>
    </row>
    <row r="53" spans="1:15" ht="21.95" customHeight="1">
      <c r="A53" s="182" t="s">
        <v>228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</row>
    <row r="54" spans="1:15" ht="20.100000000000001" customHeight="1">
      <c r="A54" s="16"/>
    </row>
    <row r="55" spans="1:15" ht="81.75" customHeight="1">
      <c r="A55" s="170" t="s">
        <v>102</v>
      </c>
      <c r="B55" s="242" t="s">
        <v>54</v>
      </c>
      <c r="C55" s="243"/>
      <c r="D55" s="244"/>
      <c r="E55" s="170" t="s">
        <v>231</v>
      </c>
      <c r="F55" s="170" t="s">
        <v>51</v>
      </c>
      <c r="G55" s="170" t="s">
        <v>213</v>
      </c>
      <c r="H55" s="170" t="s">
        <v>69</v>
      </c>
      <c r="I55" s="242" t="s">
        <v>18</v>
      </c>
      <c r="J55" s="244"/>
      <c r="K55" s="185"/>
      <c r="L55" s="185"/>
      <c r="M55" s="185"/>
      <c r="N55" s="185"/>
      <c r="O55" s="185"/>
    </row>
    <row r="56" spans="1:15" ht="18" customHeight="1">
      <c r="A56" s="169">
        <v>1</v>
      </c>
      <c r="B56" s="242">
        <v>2</v>
      </c>
      <c r="C56" s="243"/>
      <c r="D56" s="244"/>
      <c r="E56" s="169">
        <v>3</v>
      </c>
      <c r="F56" s="169">
        <v>4</v>
      </c>
      <c r="G56" s="169">
        <v>5</v>
      </c>
      <c r="H56" s="68">
        <v>6</v>
      </c>
      <c r="I56" s="242">
        <v>7</v>
      </c>
      <c r="J56" s="244"/>
      <c r="K56" s="21"/>
      <c r="L56" s="21"/>
      <c r="M56" s="21"/>
      <c r="N56" s="21"/>
      <c r="O56" s="21"/>
    </row>
    <row r="57" spans="1:15" ht="20.100000000000001" customHeight="1">
      <c r="A57" s="6"/>
      <c r="B57" s="265"/>
      <c r="C57" s="266"/>
      <c r="D57" s="244"/>
      <c r="E57" s="181"/>
      <c r="F57" s="181"/>
      <c r="G57" s="181"/>
      <c r="H57" s="158"/>
      <c r="I57" s="242"/>
      <c r="J57" s="244"/>
      <c r="K57" s="78"/>
      <c r="L57" s="78"/>
      <c r="M57" s="78"/>
      <c r="N57" s="78"/>
      <c r="O57" s="78"/>
    </row>
    <row r="58" spans="1:15" ht="20.100000000000001" customHeight="1">
      <c r="A58" s="6" t="s">
        <v>40</v>
      </c>
      <c r="B58" s="242" t="s">
        <v>19</v>
      </c>
      <c r="C58" s="243"/>
      <c r="D58" s="244"/>
      <c r="E58" s="170"/>
      <c r="F58" s="170" t="s">
        <v>19</v>
      </c>
      <c r="G58" s="170" t="s">
        <v>19</v>
      </c>
      <c r="H58" s="170"/>
      <c r="I58" s="242" t="s">
        <v>19</v>
      </c>
      <c r="J58" s="244"/>
      <c r="K58" s="78"/>
      <c r="L58" s="78"/>
      <c r="M58" s="78"/>
      <c r="N58" s="78"/>
      <c r="O58" s="78"/>
    </row>
    <row r="59" spans="1:15" ht="20.100000000000001" customHeight="1">
      <c r="A59" s="175"/>
      <c r="B59" s="21"/>
      <c r="C59" s="21"/>
      <c r="D59" s="21"/>
      <c r="E59" s="21"/>
      <c r="F59" s="21"/>
      <c r="G59" s="21"/>
      <c r="H59" s="21"/>
      <c r="I59" s="21"/>
      <c r="J59" s="21"/>
      <c r="K59" s="144"/>
      <c r="L59" s="144"/>
      <c r="M59" s="144"/>
      <c r="N59" s="144"/>
      <c r="O59" s="144"/>
    </row>
    <row r="60" spans="1:15" ht="21.95" customHeight="1">
      <c r="A60" s="182" t="s">
        <v>229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</row>
    <row r="61" spans="1:15" ht="20.100000000000001" customHeight="1">
      <c r="A61" s="182"/>
      <c r="B61" s="14"/>
      <c r="C61" s="14"/>
      <c r="D61" s="14"/>
      <c r="E61" s="182"/>
      <c r="F61" s="182"/>
      <c r="G61" s="182"/>
      <c r="H61" s="182"/>
      <c r="I61" s="182"/>
    </row>
    <row r="62" spans="1:15" ht="82.5" customHeight="1">
      <c r="A62" s="170" t="s">
        <v>50</v>
      </c>
      <c r="B62" s="242" t="s">
        <v>531</v>
      </c>
      <c r="C62" s="243"/>
      <c r="D62" s="244"/>
      <c r="E62" s="170" t="s">
        <v>530</v>
      </c>
      <c r="F62" s="242" t="s">
        <v>532</v>
      </c>
      <c r="G62" s="244"/>
      <c r="H62" s="242" t="s">
        <v>533</v>
      </c>
      <c r="I62" s="243"/>
      <c r="J62" s="244"/>
      <c r="K62" s="185"/>
      <c r="L62" s="185"/>
      <c r="M62" s="185"/>
      <c r="N62" s="185"/>
      <c r="O62" s="185"/>
    </row>
    <row r="63" spans="1:15" ht="18" customHeight="1">
      <c r="A63" s="170">
        <v>1</v>
      </c>
      <c r="B63" s="242">
        <v>2</v>
      </c>
      <c r="C63" s="243"/>
      <c r="D63" s="244"/>
      <c r="E63" s="170">
        <v>3</v>
      </c>
      <c r="F63" s="242">
        <v>4</v>
      </c>
      <c r="G63" s="244"/>
      <c r="H63" s="242">
        <v>5</v>
      </c>
      <c r="I63" s="243"/>
      <c r="J63" s="244"/>
      <c r="K63" s="21"/>
      <c r="L63" s="21"/>
      <c r="M63" s="21"/>
      <c r="N63" s="21"/>
      <c r="O63" s="21"/>
    </row>
    <row r="64" spans="1:15" ht="20.100000000000001" customHeight="1">
      <c r="A64" s="6" t="s">
        <v>214</v>
      </c>
      <c r="B64" s="267">
        <v>0</v>
      </c>
      <c r="C64" s="268"/>
      <c r="D64" s="269"/>
      <c r="E64" s="100">
        <v>0</v>
      </c>
      <c r="F64" s="277">
        <v>0</v>
      </c>
      <c r="G64" s="279"/>
      <c r="H64" s="277">
        <v>0</v>
      </c>
      <c r="I64" s="278"/>
      <c r="J64" s="279"/>
      <c r="K64" s="78"/>
      <c r="L64" s="78"/>
      <c r="M64" s="78"/>
      <c r="N64" s="78"/>
      <c r="O64" s="78"/>
    </row>
    <row r="65" spans="1:29" ht="20.100000000000001" customHeight="1">
      <c r="A65" s="6" t="s">
        <v>82</v>
      </c>
      <c r="B65" s="267">
        <v>0</v>
      </c>
      <c r="C65" s="268"/>
      <c r="D65" s="269"/>
      <c r="E65" s="100">
        <v>0</v>
      </c>
      <c r="F65" s="277">
        <v>0</v>
      </c>
      <c r="G65" s="279"/>
      <c r="H65" s="277">
        <v>0</v>
      </c>
      <c r="I65" s="278"/>
      <c r="J65" s="279"/>
      <c r="K65" s="78"/>
      <c r="L65" s="78"/>
      <c r="M65" s="78"/>
      <c r="N65" s="78"/>
      <c r="O65" s="78"/>
    </row>
    <row r="66" spans="1:29" ht="20.100000000000001" customHeight="1">
      <c r="A66" s="6"/>
      <c r="B66" s="267"/>
      <c r="C66" s="268"/>
      <c r="D66" s="269"/>
      <c r="E66" s="100"/>
      <c r="F66" s="277"/>
      <c r="G66" s="279"/>
      <c r="H66" s="277"/>
      <c r="I66" s="278"/>
      <c r="J66" s="279"/>
      <c r="K66" s="78"/>
      <c r="L66" s="78"/>
      <c r="M66" s="78"/>
      <c r="N66" s="78"/>
      <c r="O66" s="78"/>
    </row>
    <row r="67" spans="1:29" ht="20.100000000000001" customHeight="1">
      <c r="A67" s="6" t="s">
        <v>215</v>
      </c>
      <c r="B67" s="267">
        <v>0</v>
      </c>
      <c r="C67" s="268"/>
      <c r="D67" s="269"/>
      <c r="E67" s="100">
        <v>3350</v>
      </c>
      <c r="F67" s="277">
        <v>3350</v>
      </c>
      <c r="G67" s="279"/>
      <c r="H67" s="277">
        <v>0</v>
      </c>
      <c r="I67" s="278"/>
      <c r="J67" s="279"/>
      <c r="K67" s="78"/>
      <c r="L67" s="78"/>
      <c r="M67" s="78"/>
      <c r="N67" s="78"/>
      <c r="O67" s="78"/>
    </row>
    <row r="68" spans="1:29" ht="20.100000000000001" customHeight="1">
      <c r="A68" s="6" t="s">
        <v>83</v>
      </c>
      <c r="B68" s="267">
        <v>0</v>
      </c>
      <c r="C68" s="268"/>
      <c r="D68" s="269"/>
      <c r="E68" s="100">
        <v>3350</v>
      </c>
      <c r="F68" s="277">
        <v>3350</v>
      </c>
      <c r="G68" s="279"/>
      <c r="H68" s="277">
        <v>0</v>
      </c>
      <c r="I68" s="278"/>
      <c r="J68" s="279"/>
      <c r="K68" s="78"/>
      <c r="L68" s="78"/>
      <c r="M68" s="78"/>
      <c r="N68" s="78"/>
      <c r="O68" s="78"/>
    </row>
    <row r="69" spans="1:29" ht="20.100000000000001" customHeight="1">
      <c r="A69" s="6"/>
      <c r="B69" s="267"/>
      <c r="C69" s="268"/>
      <c r="D69" s="269"/>
      <c r="E69" s="100"/>
      <c r="F69" s="277"/>
      <c r="G69" s="279"/>
      <c r="H69" s="277"/>
      <c r="I69" s="278"/>
      <c r="J69" s="279"/>
      <c r="K69" s="78"/>
      <c r="L69" s="78"/>
      <c r="M69" s="78"/>
      <c r="N69" s="78"/>
      <c r="O69" s="78"/>
    </row>
    <row r="70" spans="1:29" ht="20.100000000000001" customHeight="1">
      <c r="A70" s="6" t="s">
        <v>216</v>
      </c>
      <c r="B70" s="267">
        <v>0</v>
      </c>
      <c r="C70" s="268"/>
      <c r="D70" s="269"/>
      <c r="E70" s="100">
        <v>0</v>
      </c>
      <c r="F70" s="277">
        <v>0</v>
      </c>
      <c r="G70" s="279"/>
      <c r="H70" s="277">
        <v>0</v>
      </c>
      <c r="I70" s="278"/>
      <c r="J70" s="279"/>
      <c r="K70" s="78"/>
      <c r="L70" s="78"/>
      <c r="M70" s="78"/>
      <c r="N70" s="78"/>
      <c r="O70" s="78"/>
    </row>
    <row r="71" spans="1:29" ht="20.100000000000001" customHeight="1">
      <c r="A71" s="6" t="s">
        <v>82</v>
      </c>
      <c r="B71" s="267">
        <v>0</v>
      </c>
      <c r="C71" s="268"/>
      <c r="D71" s="269"/>
      <c r="E71" s="100">
        <v>0</v>
      </c>
      <c r="F71" s="277">
        <v>0</v>
      </c>
      <c r="G71" s="279"/>
      <c r="H71" s="277">
        <v>0</v>
      </c>
      <c r="I71" s="278"/>
      <c r="J71" s="279"/>
      <c r="K71" s="78"/>
      <c r="L71" s="78"/>
      <c r="M71" s="78"/>
      <c r="N71" s="78"/>
      <c r="O71" s="78"/>
    </row>
    <row r="72" spans="1:29" ht="20.100000000000001" customHeight="1">
      <c r="A72" s="6"/>
      <c r="B72" s="267"/>
      <c r="C72" s="268"/>
      <c r="D72" s="269"/>
      <c r="E72" s="145"/>
      <c r="F72" s="277"/>
      <c r="G72" s="279"/>
      <c r="H72" s="277"/>
      <c r="I72" s="278"/>
      <c r="J72" s="279"/>
      <c r="K72" s="78"/>
      <c r="L72" s="78"/>
      <c r="M72" s="78"/>
      <c r="N72" s="78"/>
      <c r="O72" s="78"/>
    </row>
    <row r="73" spans="1:29" ht="20.100000000000001" customHeight="1">
      <c r="A73" s="176" t="s">
        <v>40</v>
      </c>
      <c r="B73" s="270">
        <v>0</v>
      </c>
      <c r="C73" s="271"/>
      <c r="D73" s="272"/>
      <c r="E73" s="146">
        <v>3350</v>
      </c>
      <c r="F73" s="280">
        <v>3350</v>
      </c>
      <c r="G73" s="282"/>
      <c r="H73" s="280">
        <v>0</v>
      </c>
      <c r="I73" s="281"/>
      <c r="J73" s="282"/>
      <c r="K73" s="78"/>
      <c r="L73" s="78"/>
      <c r="M73" s="78"/>
      <c r="N73" s="78"/>
      <c r="O73" s="78"/>
    </row>
    <row r="74" spans="1:29" ht="20.100000000000001" customHeight="1">
      <c r="A74" s="39"/>
      <c r="B74" s="337"/>
      <c r="C74" s="337"/>
      <c r="D74" s="338"/>
      <c r="E74" s="29"/>
      <c r="F74" s="201"/>
      <c r="G74" s="339"/>
      <c r="H74" s="201"/>
      <c r="I74" s="201"/>
      <c r="J74" s="339"/>
      <c r="K74" s="78"/>
      <c r="L74" s="78"/>
      <c r="M74" s="78"/>
      <c r="N74" s="78"/>
      <c r="O74" s="78"/>
    </row>
    <row r="75" spans="1:29" s="144" customFormat="1" ht="19.5" customHeight="1">
      <c r="A75" s="107" t="s">
        <v>543</v>
      </c>
      <c r="B75" s="1"/>
      <c r="C75" s="208" t="s">
        <v>85</v>
      </c>
      <c r="D75" s="208"/>
      <c r="E75" s="208"/>
      <c r="F75" s="209"/>
      <c r="G75" s="332" t="s">
        <v>269</v>
      </c>
      <c r="I75" s="332"/>
      <c r="J75" s="332"/>
    </row>
    <row r="76" spans="1:29" ht="15.75" customHeight="1">
      <c r="A76" s="108" t="s">
        <v>61</v>
      </c>
      <c r="B76" s="105"/>
      <c r="C76" s="21"/>
      <c r="D76" s="21"/>
      <c r="E76" s="21"/>
      <c r="G76" s="200" t="s">
        <v>81</v>
      </c>
      <c r="I76" s="105"/>
      <c r="J76" s="105"/>
    </row>
    <row r="77" spans="1:29" ht="20.100000000000001" customHeight="1">
      <c r="A77" s="39"/>
      <c r="B77" s="337"/>
      <c r="C77" s="337"/>
      <c r="D77" s="338"/>
      <c r="E77" s="29"/>
      <c r="F77" s="201"/>
      <c r="G77" s="339"/>
      <c r="H77" s="201"/>
      <c r="I77" s="201"/>
      <c r="J77" s="339"/>
      <c r="K77" s="78"/>
      <c r="L77" s="78"/>
      <c r="M77" s="78"/>
      <c r="N77" s="78"/>
      <c r="O77" s="78"/>
    </row>
    <row r="78" spans="1:29">
      <c r="A78" s="284" t="s">
        <v>247</v>
      </c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</row>
    <row r="79" spans="1:29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</row>
    <row r="80" spans="1:29" ht="18.75" customHeight="1">
      <c r="A80" s="286" t="s">
        <v>35</v>
      </c>
      <c r="B80" s="259" t="s">
        <v>150</v>
      </c>
      <c r="C80" s="260"/>
      <c r="D80" s="261"/>
      <c r="E80" s="206" t="s">
        <v>151</v>
      </c>
      <c r="F80" s="206" t="s">
        <v>220</v>
      </c>
      <c r="G80" s="206" t="s">
        <v>152</v>
      </c>
      <c r="H80" s="242" t="s">
        <v>232</v>
      </c>
      <c r="I80" s="243"/>
      <c r="J80" s="243"/>
      <c r="K80" s="243"/>
      <c r="L80" s="283"/>
      <c r="M80" s="185"/>
      <c r="N80" s="185"/>
      <c r="O80" s="185"/>
      <c r="P80" s="185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</row>
    <row r="81" spans="1:29" ht="18.75" customHeight="1">
      <c r="A81" s="287"/>
      <c r="B81" s="262"/>
      <c r="C81" s="263"/>
      <c r="D81" s="264"/>
      <c r="E81" s="207"/>
      <c r="F81" s="207"/>
      <c r="G81" s="207"/>
      <c r="H81" s="171" t="s">
        <v>153</v>
      </c>
      <c r="I81" s="170" t="s">
        <v>154</v>
      </c>
      <c r="J81" s="170" t="s">
        <v>23</v>
      </c>
      <c r="K81" s="170" t="s">
        <v>155</v>
      </c>
      <c r="L81" s="72" t="s">
        <v>156</v>
      </c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21"/>
      <c r="Z81" s="21"/>
      <c r="AA81" s="21"/>
      <c r="AB81" s="21"/>
      <c r="AC81" s="21"/>
    </row>
    <row r="82" spans="1:29">
      <c r="A82" s="42">
        <v>1</v>
      </c>
      <c r="B82" s="251">
        <v>2</v>
      </c>
      <c r="C82" s="252"/>
      <c r="D82" s="253"/>
      <c r="E82" s="69">
        <v>3</v>
      </c>
      <c r="F82" s="69">
        <v>4</v>
      </c>
      <c r="G82" s="70">
        <v>5</v>
      </c>
      <c r="H82" s="69">
        <v>6</v>
      </c>
      <c r="I82" s="69">
        <v>7</v>
      </c>
      <c r="J82" s="69">
        <v>8</v>
      </c>
      <c r="K82" s="69">
        <v>9</v>
      </c>
      <c r="L82" s="71">
        <v>10</v>
      </c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180"/>
      <c r="X82" s="180"/>
      <c r="Y82" s="180"/>
      <c r="Z82" s="180"/>
      <c r="AA82" s="180"/>
      <c r="AB82" s="180"/>
      <c r="AC82" s="180"/>
    </row>
    <row r="83" spans="1:29" ht="31.5">
      <c r="A83" s="42">
        <v>1</v>
      </c>
      <c r="B83" s="251" t="s">
        <v>535</v>
      </c>
      <c r="C83" s="252"/>
      <c r="D83" s="253"/>
      <c r="E83" s="69">
        <v>2006</v>
      </c>
      <c r="F83" s="69" t="s">
        <v>536</v>
      </c>
      <c r="G83" s="93">
        <f>'1.Фінансовий результат'!F48</f>
        <v>68</v>
      </c>
      <c r="H83" s="91">
        <f>G83-K83</f>
        <v>62.2</v>
      </c>
      <c r="I83" s="91">
        <v>0</v>
      </c>
      <c r="J83" s="91">
        <v>0</v>
      </c>
      <c r="K83" s="91" t="s">
        <v>537</v>
      </c>
      <c r="L83" s="147">
        <v>0</v>
      </c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</row>
    <row r="84" spans="1:29">
      <c r="A84" s="75" t="s">
        <v>40</v>
      </c>
      <c r="B84" s="290"/>
      <c r="C84" s="291"/>
      <c r="D84" s="253"/>
      <c r="E84" s="178"/>
      <c r="F84" s="148"/>
      <c r="G84" s="149">
        <f>G83</f>
        <v>68</v>
      </c>
      <c r="H84" s="149">
        <f t="shared" ref="H84:L84" si="9">H83</f>
        <v>62.2</v>
      </c>
      <c r="I84" s="149">
        <f t="shared" si="9"/>
        <v>0</v>
      </c>
      <c r="J84" s="149">
        <f t="shared" si="9"/>
        <v>0</v>
      </c>
      <c r="K84" s="149" t="str">
        <f t="shared" si="9"/>
        <v>5,8</v>
      </c>
      <c r="L84" s="149">
        <f t="shared" si="9"/>
        <v>0</v>
      </c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</row>
    <row r="85" spans="1:29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9"/>
      <c r="N85" s="29"/>
      <c r="O85" s="29"/>
      <c r="P85" s="29"/>
      <c r="Q85" s="177"/>
      <c r="R85" s="177"/>
      <c r="S85" s="177"/>
      <c r="T85" s="177"/>
      <c r="U85" s="177"/>
      <c r="V85" s="177"/>
      <c r="W85" s="38"/>
      <c r="X85" s="38"/>
      <c r="Y85" s="38"/>
      <c r="Z85" s="38"/>
      <c r="AA85" s="38"/>
      <c r="AB85" s="38"/>
      <c r="AC85" s="38"/>
    </row>
    <row r="86" spans="1:29">
      <c r="A86" s="285" t="s">
        <v>248</v>
      </c>
      <c r="B86" s="285"/>
      <c r="C86" s="285"/>
      <c r="D86" s="285"/>
      <c r="E86" s="285"/>
      <c r="F86" s="285"/>
      <c r="G86" s="285"/>
      <c r="H86" s="285"/>
      <c r="I86" s="285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</row>
    <row r="87" spans="1:29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</row>
    <row r="88" spans="1:29" ht="18.75" customHeight="1">
      <c r="A88" s="286" t="s">
        <v>35</v>
      </c>
      <c r="B88" s="259" t="s">
        <v>157</v>
      </c>
      <c r="C88" s="260"/>
      <c r="D88" s="261"/>
      <c r="E88" s="206" t="s">
        <v>150</v>
      </c>
      <c r="F88" s="206" t="s">
        <v>220</v>
      </c>
      <c r="G88" s="206" t="s">
        <v>158</v>
      </c>
      <c r="H88" s="242" t="s">
        <v>159</v>
      </c>
      <c r="I88" s="243"/>
      <c r="J88" s="243"/>
      <c r="K88" s="243"/>
      <c r="L88" s="283"/>
      <c r="M88" s="185"/>
      <c r="N88" s="185"/>
      <c r="O88" s="185"/>
      <c r="P88" s="185"/>
      <c r="Q88" s="185"/>
      <c r="R88" s="185"/>
      <c r="S88" s="185"/>
      <c r="T88" s="185"/>
      <c r="U88" s="185"/>
      <c r="V88" s="21"/>
      <c r="W88" s="21"/>
      <c r="X88" s="21"/>
      <c r="Y88" s="21"/>
      <c r="Z88" s="21"/>
      <c r="AA88" s="21"/>
      <c r="AB88" s="21"/>
      <c r="AC88" s="21"/>
    </row>
    <row r="89" spans="1:29" ht="18.75" customHeight="1">
      <c r="A89" s="288"/>
      <c r="B89" s="292"/>
      <c r="C89" s="293"/>
      <c r="D89" s="294"/>
      <c r="E89" s="289"/>
      <c r="F89" s="289"/>
      <c r="G89" s="289"/>
      <c r="H89" s="206" t="s">
        <v>160</v>
      </c>
      <c r="I89" s="242" t="s">
        <v>78</v>
      </c>
      <c r="J89" s="243"/>
      <c r="K89" s="243"/>
      <c r="L89" s="283"/>
      <c r="M89" s="185"/>
      <c r="N89" s="185"/>
      <c r="O89" s="185"/>
      <c r="P89" s="185"/>
      <c r="Q89" s="185"/>
      <c r="R89" s="185"/>
      <c r="S89" s="185"/>
      <c r="T89" s="185"/>
      <c r="U89" s="185"/>
      <c r="V89" s="21"/>
      <c r="W89" s="21"/>
      <c r="X89" s="21"/>
      <c r="Y89" s="21"/>
      <c r="Z89" s="21"/>
      <c r="AA89" s="21"/>
      <c r="AB89" s="21"/>
      <c r="AC89" s="21"/>
    </row>
    <row r="90" spans="1:29">
      <c r="A90" s="287"/>
      <c r="B90" s="262"/>
      <c r="C90" s="263"/>
      <c r="D90" s="264"/>
      <c r="E90" s="207"/>
      <c r="F90" s="207"/>
      <c r="G90" s="207"/>
      <c r="H90" s="207"/>
      <c r="I90" s="170" t="s">
        <v>233</v>
      </c>
      <c r="J90" s="170" t="s">
        <v>234</v>
      </c>
      <c r="K90" s="170" t="s">
        <v>235</v>
      </c>
      <c r="L90" s="170" t="s">
        <v>236</v>
      </c>
      <c r="M90" s="185"/>
      <c r="N90" s="185"/>
      <c r="O90" s="185"/>
      <c r="P90" s="185"/>
      <c r="Q90" s="185"/>
      <c r="R90" s="185"/>
      <c r="S90" s="185"/>
      <c r="T90" s="185"/>
      <c r="U90" s="185"/>
      <c r="V90" s="21"/>
      <c r="W90" s="21"/>
      <c r="X90" s="21"/>
      <c r="Y90" s="21"/>
      <c r="Z90" s="21"/>
      <c r="AA90" s="21"/>
      <c r="AB90" s="21"/>
      <c r="AC90" s="21"/>
    </row>
    <row r="91" spans="1:29">
      <c r="A91" s="42">
        <v>1</v>
      </c>
      <c r="B91" s="251">
        <v>2</v>
      </c>
      <c r="C91" s="252"/>
      <c r="D91" s="253"/>
      <c r="E91" s="69">
        <v>3</v>
      </c>
      <c r="F91" s="69">
        <v>4</v>
      </c>
      <c r="G91" s="69">
        <v>5</v>
      </c>
      <c r="H91" s="69">
        <v>6</v>
      </c>
      <c r="I91" s="69">
        <v>7</v>
      </c>
      <c r="J91" s="69">
        <v>8</v>
      </c>
      <c r="K91" s="69">
        <v>9</v>
      </c>
      <c r="L91" s="69">
        <v>10</v>
      </c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180"/>
      <c r="Y91" s="180"/>
      <c r="Z91" s="180"/>
      <c r="AA91" s="180"/>
      <c r="AB91" s="180"/>
      <c r="AC91" s="180"/>
    </row>
    <row r="92" spans="1:29">
      <c r="A92" s="63" t="s">
        <v>534</v>
      </c>
      <c r="B92" s="254"/>
      <c r="C92" s="255"/>
      <c r="D92" s="256"/>
      <c r="E92" s="73"/>
      <c r="F92" s="73"/>
      <c r="G92" s="73"/>
      <c r="H92" s="91">
        <f>SUM(I92:L92)</f>
        <v>0</v>
      </c>
      <c r="I92" s="74"/>
      <c r="J92" s="74"/>
      <c r="K92" s="74"/>
      <c r="L92" s="74"/>
      <c r="M92" s="82"/>
      <c r="N92" s="82"/>
      <c r="O92" s="82"/>
      <c r="P92" s="82"/>
      <c r="Q92" s="83"/>
      <c r="R92" s="83"/>
      <c r="S92" s="83"/>
      <c r="T92" s="83"/>
      <c r="U92" s="83"/>
      <c r="V92" s="81"/>
      <c r="W92" s="81"/>
      <c r="X92" s="81"/>
      <c r="Y92" s="81"/>
      <c r="Z92" s="81"/>
      <c r="AA92" s="81"/>
      <c r="AB92" s="81"/>
      <c r="AC92" s="81"/>
    </row>
    <row r="93" spans="1:29">
      <c r="A93" s="75" t="s">
        <v>40</v>
      </c>
      <c r="B93" s="257"/>
      <c r="C93" s="258"/>
      <c r="D93" s="256"/>
      <c r="E93" s="75"/>
      <c r="F93" s="75"/>
      <c r="G93" s="75"/>
      <c r="H93" s="92">
        <f>SUM(H92)</f>
        <v>0</v>
      </c>
      <c r="I93" s="75"/>
      <c r="J93" s="75"/>
      <c r="K93" s="75"/>
      <c r="L93" s="75"/>
      <c r="M93" s="20"/>
      <c r="N93" s="20"/>
      <c r="O93" s="20"/>
      <c r="P93" s="20"/>
      <c r="Q93" s="20"/>
      <c r="R93" s="20"/>
      <c r="S93" s="20"/>
      <c r="T93" s="20"/>
      <c r="U93" s="20"/>
      <c r="V93" s="78"/>
      <c r="W93" s="78"/>
      <c r="X93" s="78"/>
      <c r="Y93" s="78"/>
      <c r="Z93" s="78"/>
      <c r="AA93" s="78"/>
      <c r="AB93" s="78"/>
      <c r="AC93" s="78"/>
    </row>
    <row r="94" spans="1:29">
      <c r="A94" s="20"/>
      <c r="B94" s="20"/>
      <c r="C94" s="20"/>
      <c r="D94" s="340"/>
      <c r="E94" s="20"/>
      <c r="F94" s="20"/>
      <c r="G94" s="20"/>
      <c r="H94" s="341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78"/>
      <c r="W94" s="78"/>
      <c r="X94" s="78"/>
      <c r="Y94" s="78"/>
      <c r="Z94" s="78"/>
      <c r="AA94" s="78"/>
      <c r="AB94" s="78"/>
      <c r="AC94" s="78"/>
    </row>
    <row r="95" spans="1:29" s="144" customFormat="1" ht="19.5" customHeight="1">
      <c r="A95" s="107" t="s">
        <v>543</v>
      </c>
      <c r="B95" s="1"/>
      <c r="C95" s="208" t="s">
        <v>85</v>
      </c>
      <c r="D95" s="208"/>
      <c r="E95" s="208"/>
      <c r="F95" s="209"/>
      <c r="G95" s="332" t="s">
        <v>269</v>
      </c>
      <c r="I95" s="332"/>
      <c r="J95" s="332"/>
    </row>
    <row r="96" spans="1:29" ht="15.75" customHeight="1">
      <c r="A96" s="108" t="s">
        <v>61</v>
      </c>
      <c r="B96" s="105"/>
      <c r="C96" s="21"/>
      <c r="D96" s="21"/>
      <c r="E96" s="21"/>
      <c r="G96" s="200" t="s">
        <v>81</v>
      </c>
      <c r="I96" s="105"/>
      <c r="J96" s="105"/>
    </row>
    <row r="97" spans="1:3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Q97" s="26"/>
      <c r="R97" s="26"/>
      <c r="S97" s="26"/>
      <c r="T97" s="26"/>
      <c r="U97" s="26"/>
      <c r="AC97" s="26"/>
    </row>
    <row r="98" spans="1:33">
      <c r="A98" s="285" t="s">
        <v>230</v>
      </c>
      <c r="B98" s="285"/>
      <c r="C98" s="285"/>
      <c r="D98" s="285"/>
      <c r="E98" s="285"/>
      <c r="F98" s="285"/>
      <c r="G98" s="285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</row>
    <row r="99" spans="1:33">
      <c r="A99" s="22"/>
      <c r="B99" s="22"/>
      <c r="C99" s="22"/>
      <c r="D99" s="22"/>
      <c r="E99" s="22"/>
      <c r="F99" s="22"/>
      <c r="G99" s="22"/>
      <c r="H99" s="22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22"/>
      <c r="W99" s="296" t="s">
        <v>178</v>
      </c>
      <c r="X99" s="296"/>
      <c r="Y99" s="296"/>
      <c r="Z99" s="296"/>
      <c r="AA99" s="296"/>
      <c r="AB99" s="296"/>
      <c r="AC99" s="296"/>
    </row>
    <row r="100" spans="1:33" ht="18.75" customHeight="1">
      <c r="A100" s="205" t="s">
        <v>35</v>
      </c>
      <c r="B100" s="233" t="s">
        <v>179</v>
      </c>
      <c r="C100" s="234"/>
      <c r="D100" s="235"/>
      <c r="E100" s="242" t="s">
        <v>39</v>
      </c>
      <c r="F100" s="243"/>
      <c r="G100" s="243"/>
      <c r="H100" s="243"/>
      <c r="I100" s="283"/>
      <c r="J100" s="242" t="s">
        <v>70</v>
      </c>
      <c r="K100" s="243"/>
      <c r="L100" s="243"/>
      <c r="M100" s="243"/>
      <c r="N100" s="283"/>
      <c r="O100" s="242" t="s">
        <v>197</v>
      </c>
      <c r="P100" s="243"/>
      <c r="Q100" s="243"/>
      <c r="R100" s="243"/>
      <c r="S100" s="283"/>
      <c r="T100" s="242" t="s">
        <v>103</v>
      </c>
      <c r="U100" s="243"/>
      <c r="V100" s="243"/>
      <c r="W100" s="243"/>
      <c r="X100" s="283"/>
      <c r="Y100" s="205" t="s">
        <v>40</v>
      </c>
      <c r="Z100" s="205"/>
      <c r="AA100" s="205"/>
      <c r="AB100" s="205"/>
      <c r="AC100" s="205"/>
    </row>
    <row r="101" spans="1:33">
      <c r="A101" s="205"/>
      <c r="B101" s="245"/>
      <c r="C101" s="246"/>
      <c r="D101" s="238"/>
      <c r="E101" s="206" t="s">
        <v>107</v>
      </c>
      <c r="F101" s="242" t="s">
        <v>78</v>
      </c>
      <c r="G101" s="243"/>
      <c r="H101" s="243"/>
      <c r="I101" s="283"/>
      <c r="J101" s="206" t="s">
        <v>107</v>
      </c>
      <c r="K101" s="242" t="s">
        <v>78</v>
      </c>
      <c r="L101" s="275"/>
      <c r="M101" s="275"/>
      <c r="N101" s="244"/>
      <c r="O101" s="206" t="s">
        <v>107</v>
      </c>
      <c r="P101" s="242" t="s">
        <v>78</v>
      </c>
      <c r="Q101" s="243"/>
      <c r="R101" s="243"/>
      <c r="S101" s="283"/>
      <c r="T101" s="206" t="s">
        <v>107</v>
      </c>
      <c r="U101" s="242" t="s">
        <v>78</v>
      </c>
      <c r="V101" s="243"/>
      <c r="W101" s="243"/>
      <c r="X101" s="283"/>
      <c r="Y101" s="205" t="s">
        <v>107</v>
      </c>
      <c r="Z101" s="205" t="s">
        <v>78</v>
      </c>
      <c r="AA101" s="205"/>
      <c r="AB101" s="205"/>
      <c r="AC101" s="205"/>
    </row>
    <row r="102" spans="1:33">
      <c r="A102" s="205"/>
      <c r="B102" s="247"/>
      <c r="C102" s="248"/>
      <c r="D102" s="241"/>
      <c r="E102" s="276"/>
      <c r="F102" s="170" t="s">
        <v>237</v>
      </c>
      <c r="G102" s="170" t="s">
        <v>234</v>
      </c>
      <c r="H102" s="170" t="s">
        <v>235</v>
      </c>
      <c r="I102" s="170" t="s">
        <v>236</v>
      </c>
      <c r="J102" s="276"/>
      <c r="K102" s="170" t="s">
        <v>237</v>
      </c>
      <c r="L102" s="170" t="s">
        <v>234</v>
      </c>
      <c r="M102" s="170" t="s">
        <v>235</v>
      </c>
      <c r="N102" s="170" t="s">
        <v>236</v>
      </c>
      <c r="O102" s="276"/>
      <c r="P102" s="170" t="s">
        <v>58</v>
      </c>
      <c r="Q102" s="170" t="s">
        <v>59</v>
      </c>
      <c r="R102" s="170" t="s">
        <v>57</v>
      </c>
      <c r="S102" s="170" t="s">
        <v>55</v>
      </c>
      <c r="T102" s="276"/>
      <c r="U102" s="170" t="s">
        <v>58</v>
      </c>
      <c r="V102" s="170" t="s">
        <v>59</v>
      </c>
      <c r="W102" s="170" t="s">
        <v>57</v>
      </c>
      <c r="X102" s="170" t="s">
        <v>55</v>
      </c>
      <c r="Y102" s="205"/>
      <c r="Z102" s="170" t="s">
        <v>58</v>
      </c>
      <c r="AA102" s="170" t="s">
        <v>59</v>
      </c>
      <c r="AB102" s="170" t="s">
        <v>57</v>
      </c>
      <c r="AC102" s="170" t="s">
        <v>55</v>
      </c>
    </row>
    <row r="103" spans="1:33">
      <c r="A103" s="170">
        <v>1</v>
      </c>
      <c r="B103" s="242">
        <v>2</v>
      </c>
      <c r="C103" s="243"/>
      <c r="D103" s="244"/>
      <c r="E103" s="170">
        <v>3</v>
      </c>
      <c r="F103" s="170">
        <v>4</v>
      </c>
      <c r="G103" s="170">
        <v>5</v>
      </c>
      <c r="H103" s="170">
        <v>6</v>
      </c>
      <c r="I103" s="170">
        <v>7</v>
      </c>
      <c r="J103" s="170">
        <v>8</v>
      </c>
      <c r="K103" s="170">
        <v>9</v>
      </c>
      <c r="L103" s="170">
        <v>10</v>
      </c>
      <c r="M103" s="170">
        <v>11</v>
      </c>
      <c r="N103" s="170">
        <v>12</v>
      </c>
      <c r="O103" s="170">
        <v>13</v>
      </c>
      <c r="P103" s="170">
        <v>14</v>
      </c>
      <c r="Q103" s="170">
        <v>15</v>
      </c>
      <c r="R103" s="170">
        <v>16</v>
      </c>
      <c r="S103" s="170">
        <v>17</v>
      </c>
      <c r="T103" s="170">
        <v>18</v>
      </c>
      <c r="U103" s="170">
        <v>19</v>
      </c>
      <c r="V103" s="169">
        <v>20</v>
      </c>
      <c r="W103" s="169">
        <v>21</v>
      </c>
      <c r="X103" s="169">
        <v>22</v>
      </c>
      <c r="Y103" s="169">
        <v>23</v>
      </c>
      <c r="Z103" s="169">
        <v>24</v>
      </c>
      <c r="AA103" s="169">
        <v>25</v>
      </c>
      <c r="AB103" s="169">
        <v>26</v>
      </c>
      <c r="AC103" s="169">
        <v>27</v>
      </c>
    </row>
    <row r="104" spans="1:33">
      <c r="A104" s="181">
        <v>1</v>
      </c>
      <c r="B104" s="249" t="s">
        <v>544</v>
      </c>
      <c r="C104" s="250"/>
      <c r="D104" s="230"/>
      <c r="E104" s="91">
        <v>0</v>
      </c>
      <c r="F104" s="97"/>
      <c r="G104" s="97"/>
      <c r="H104" s="64"/>
      <c r="I104" s="64"/>
      <c r="J104" s="96">
        <f>K104+L104+M104+N104</f>
        <v>0</v>
      </c>
      <c r="K104" s="96"/>
      <c r="L104" s="96"/>
      <c r="M104" s="96"/>
      <c r="N104" s="96"/>
      <c r="O104" s="96">
        <f>'4. Кап. інвестиції'!F11</f>
        <v>36</v>
      </c>
      <c r="P104" s="96">
        <f>'4. Кап. інвестиції'!G11</f>
        <v>9</v>
      </c>
      <c r="Q104" s="96">
        <f>'4. Кап. інвестиції'!H11</f>
        <v>9</v>
      </c>
      <c r="R104" s="96">
        <f>'4. Кап. інвестиції'!I11</f>
        <v>9</v>
      </c>
      <c r="S104" s="96">
        <f>'4. Кап. інвестиції'!J11</f>
        <v>9</v>
      </c>
      <c r="T104" s="96">
        <f>U104+V104+W104+X104</f>
        <v>0</v>
      </c>
      <c r="U104" s="98"/>
      <c r="V104" s="98"/>
      <c r="W104" s="98"/>
      <c r="X104" s="98"/>
      <c r="Y104" s="158">
        <f t="shared" ref="Y104:AC105" si="10">E104+J104+O104+T104</f>
        <v>36</v>
      </c>
      <c r="Z104" s="90">
        <f t="shared" si="10"/>
        <v>9</v>
      </c>
      <c r="AA104" s="90">
        <f t="shared" si="10"/>
        <v>9</v>
      </c>
      <c r="AB104" s="90">
        <f t="shared" si="10"/>
        <v>9</v>
      </c>
      <c r="AC104" s="90">
        <f t="shared" si="10"/>
        <v>9</v>
      </c>
    </row>
    <row r="105" spans="1:33">
      <c r="A105" s="76" t="s">
        <v>40</v>
      </c>
      <c r="B105" s="231"/>
      <c r="C105" s="232"/>
      <c r="D105" s="230"/>
      <c r="E105" s="88">
        <f>SUM(E104:E104)</f>
        <v>0</v>
      </c>
      <c r="F105" s="76"/>
      <c r="G105" s="76"/>
      <c r="H105" s="181"/>
      <c r="I105" s="181"/>
      <c r="J105" s="158">
        <f>SUM(J104:J104)</f>
        <v>0</v>
      </c>
      <c r="K105" s="158"/>
      <c r="L105" s="158"/>
      <c r="M105" s="158"/>
      <c r="N105" s="158"/>
      <c r="O105" s="158">
        <f>SUM(O104:O104)</f>
        <v>36</v>
      </c>
      <c r="P105" s="158">
        <f t="shared" ref="P105:S105" si="11">SUM(P104:P104)</f>
        <v>9</v>
      </c>
      <c r="Q105" s="158">
        <f t="shared" si="11"/>
        <v>9</v>
      </c>
      <c r="R105" s="158">
        <f t="shared" si="11"/>
        <v>9</v>
      </c>
      <c r="S105" s="158">
        <f t="shared" si="11"/>
        <v>9</v>
      </c>
      <c r="T105" s="158">
        <f>SUM(T104:T104)</f>
        <v>0</v>
      </c>
      <c r="U105" s="89"/>
      <c r="V105" s="89"/>
      <c r="W105" s="89"/>
      <c r="X105" s="89"/>
      <c r="Y105" s="158">
        <f t="shared" si="10"/>
        <v>36</v>
      </c>
      <c r="Z105" s="90">
        <f t="shared" si="10"/>
        <v>9</v>
      </c>
      <c r="AA105" s="90">
        <f t="shared" si="10"/>
        <v>9</v>
      </c>
      <c r="AB105" s="90">
        <f t="shared" si="10"/>
        <v>9</v>
      </c>
      <c r="AC105" s="90">
        <f t="shared" si="10"/>
        <v>9</v>
      </c>
    </row>
    <row r="106" spans="1:33">
      <c r="A106" s="6" t="s">
        <v>41</v>
      </c>
      <c r="B106" s="228"/>
      <c r="C106" s="229"/>
      <c r="D106" s="230"/>
      <c r="E106" s="6"/>
      <c r="F106" s="6"/>
      <c r="G106" s="170">
        <f>G105/Y105*100</f>
        <v>0</v>
      </c>
      <c r="H106" s="65"/>
      <c r="I106" s="65"/>
      <c r="J106" s="65"/>
      <c r="K106" s="65"/>
      <c r="L106" s="100">
        <f>L105/Y105*100</f>
        <v>0</v>
      </c>
      <c r="M106" s="65"/>
      <c r="N106" s="65"/>
      <c r="O106" s="65"/>
      <c r="P106" s="65"/>
      <c r="Q106" s="100">
        <f>Q105/Y105*100</f>
        <v>25</v>
      </c>
      <c r="R106" s="65"/>
      <c r="S106" s="65"/>
      <c r="T106" s="65"/>
      <c r="U106" s="65"/>
      <c r="V106" s="100">
        <f>V105/Y105*100</f>
        <v>0</v>
      </c>
      <c r="W106" s="66"/>
      <c r="X106" s="66"/>
      <c r="Y106" s="100"/>
      <c r="Z106" s="66"/>
      <c r="AA106" s="66"/>
      <c r="AB106" s="66"/>
      <c r="AC106" s="66"/>
    </row>
    <row r="107" spans="1:33" ht="18.75" customHeight="1">
      <c r="F107" s="304"/>
      <c r="G107" s="305"/>
      <c r="H107" s="305"/>
      <c r="I107" s="305"/>
    </row>
    <row r="108" spans="1:33" ht="18.75" customHeight="1">
      <c r="F108" s="144"/>
      <c r="G108" s="150"/>
      <c r="H108" s="150"/>
      <c r="I108" s="150"/>
    </row>
    <row r="109" spans="1:33">
      <c r="A109" s="13" t="s">
        <v>251</v>
      </c>
    </row>
    <row r="110" spans="1:33">
      <c r="A110" s="13"/>
    </row>
    <row r="111" spans="1:33">
      <c r="A111" s="13"/>
      <c r="U111" s="2" t="s">
        <v>265</v>
      </c>
    </row>
    <row r="112" spans="1:33" ht="18.75" customHeight="1">
      <c r="A112" s="204" t="s">
        <v>35</v>
      </c>
      <c r="B112" s="233" t="s">
        <v>255</v>
      </c>
      <c r="C112" s="234"/>
      <c r="D112" s="235"/>
      <c r="E112" s="206" t="s">
        <v>256</v>
      </c>
      <c r="F112" s="206" t="s">
        <v>257</v>
      </c>
      <c r="G112" s="206" t="s">
        <v>252</v>
      </c>
      <c r="H112" s="206" t="s">
        <v>253</v>
      </c>
      <c r="I112" s="242" t="s">
        <v>107</v>
      </c>
      <c r="J112" s="243"/>
      <c r="K112" s="243"/>
      <c r="L112" s="243"/>
      <c r="M112" s="283"/>
      <c r="N112" s="233" t="s">
        <v>258</v>
      </c>
      <c r="O112" s="301"/>
      <c r="P112" s="235"/>
      <c r="Q112" s="205" t="s">
        <v>259</v>
      </c>
      <c r="R112" s="205"/>
      <c r="S112" s="205"/>
      <c r="T112" s="205"/>
      <c r="U112" s="205"/>
      <c r="V112" s="205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</row>
    <row r="113" spans="1:33">
      <c r="A113" s="204"/>
      <c r="B113" s="236"/>
      <c r="C113" s="237"/>
      <c r="D113" s="238"/>
      <c r="E113" s="295"/>
      <c r="F113" s="295"/>
      <c r="G113" s="295"/>
      <c r="H113" s="295"/>
      <c r="I113" s="206" t="s">
        <v>254</v>
      </c>
      <c r="J113" s="206" t="s">
        <v>260</v>
      </c>
      <c r="K113" s="242" t="s">
        <v>264</v>
      </c>
      <c r="L113" s="275"/>
      <c r="M113" s="244"/>
      <c r="N113" s="245"/>
      <c r="O113" s="302"/>
      <c r="P113" s="238"/>
      <c r="Q113" s="205"/>
      <c r="R113" s="205"/>
      <c r="S113" s="205"/>
      <c r="T113" s="205"/>
      <c r="U113" s="205"/>
      <c r="V113" s="205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</row>
    <row r="114" spans="1:33" ht="114.75" customHeight="1">
      <c r="A114" s="204"/>
      <c r="B114" s="239"/>
      <c r="C114" s="240"/>
      <c r="D114" s="241"/>
      <c r="E114" s="276"/>
      <c r="F114" s="276"/>
      <c r="G114" s="276"/>
      <c r="H114" s="276"/>
      <c r="I114" s="276"/>
      <c r="J114" s="276"/>
      <c r="K114" s="171" t="s">
        <v>261</v>
      </c>
      <c r="L114" s="170" t="s">
        <v>262</v>
      </c>
      <c r="M114" s="170" t="s">
        <v>263</v>
      </c>
      <c r="N114" s="247"/>
      <c r="O114" s="248"/>
      <c r="P114" s="241"/>
      <c r="Q114" s="205"/>
      <c r="R114" s="205"/>
      <c r="S114" s="205"/>
      <c r="T114" s="205"/>
      <c r="U114" s="205"/>
      <c r="V114" s="205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</row>
    <row r="115" spans="1:33">
      <c r="A115" s="169">
        <v>1</v>
      </c>
      <c r="B115" s="242">
        <v>2</v>
      </c>
      <c r="C115" s="243"/>
      <c r="D115" s="244"/>
      <c r="E115" s="170">
        <v>3</v>
      </c>
      <c r="F115" s="170">
        <v>4</v>
      </c>
      <c r="G115" s="170">
        <v>5</v>
      </c>
      <c r="H115" s="170">
        <v>6</v>
      </c>
      <c r="I115" s="170">
        <v>7</v>
      </c>
      <c r="J115" s="170">
        <v>8</v>
      </c>
      <c r="K115" s="170">
        <v>9</v>
      </c>
      <c r="L115" s="170">
        <v>10</v>
      </c>
      <c r="M115" s="170">
        <v>11</v>
      </c>
      <c r="N115" s="242">
        <v>12</v>
      </c>
      <c r="O115" s="275"/>
      <c r="P115" s="244"/>
      <c r="Q115" s="242">
        <v>13</v>
      </c>
      <c r="R115" s="243"/>
      <c r="S115" s="273"/>
      <c r="T115" s="273"/>
      <c r="U115" s="273"/>
      <c r="V115" s="274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</row>
    <row r="116" spans="1:33" ht="18.75" customHeight="1">
      <c r="A116" s="181"/>
      <c r="B116" s="231"/>
      <c r="C116" s="232"/>
      <c r="D116" s="230"/>
      <c r="E116" s="181"/>
      <c r="F116" s="181"/>
      <c r="G116" s="181"/>
      <c r="H116" s="181"/>
      <c r="I116" s="181"/>
      <c r="J116" s="181"/>
      <c r="K116" s="181"/>
      <c r="L116" s="181"/>
      <c r="M116" s="181"/>
      <c r="N116" s="265"/>
      <c r="O116" s="275"/>
      <c r="P116" s="244"/>
      <c r="Q116" s="265"/>
      <c r="R116" s="266"/>
      <c r="S116" s="275"/>
      <c r="T116" s="275"/>
      <c r="U116" s="275"/>
      <c r="V116" s="244"/>
      <c r="W116" s="103"/>
      <c r="X116" s="103"/>
      <c r="Y116" s="103"/>
      <c r="Z116" s="103"/>
      <c r="AA116" s="103"/>
      <c r="AB116" s="104"/>
      <c r="AC116" s="104"/>
      <c r="AD116" s="104"/>
      <c r="AE116" s="104"/>
      <c r="AF116" s="104"/>
      <c r="AG116" s="104"/>
    </row>
    <row r="117" spans="1:33">
      <c r="A117" s="6" t="s">
        <v>40</v>
      </c>
      <c r="B117" s="228"/>
      <c r="C117" s="229"/>
      <c r="D117" s="230"/>
      <c r="E117" s="6"/>
      <c r="F117" s="6"/>
      <c r="G117" s="170"/>
      <c r="H117" s="170"/>
      <c r="I117" s="170"/>
      <c r="J117" s="170"/>
      <c r="K117" s="170"/>
      <c r="L117" s="170"/>
      <c r="M117" s="170"/>
      <c r="N117" s="242"/>
      <c r="O117" s="275"/>
      <c r="P117" s="244"/>
      <c r="Q117" s="242"/>
      <c r="R117" s="243"/>
      <c r="S117" s="275"/>
      <c r="T117" s="275"/>
      <c r="U117" s="275"/>
      <c r="V117" s="244"/>
      <c r="W117" s="103"/>
      <c r="X117" s="103"/>
      <c r="Y117" s="103"/>
      <c r="Z117" s="103"/>
      <c r="AA117" s="103"/>
      <c r="AB117" s="104"/>
      <c r="AC117" s="104"/>
      <c r="AD117" s="104"/>
      <c r="AE117" s="104"/>
      <c r="AF117" s="104"/>
      <c r="AG117" s="104"/>
    </row>
    <row r="120" spans="1:33" s="182" customFormat="1" ht="19.5" customHeight="1">
      <c r="A120" s="107" t="s">
        <v>543</v>
      </c>
      <c r="B120" s="27"/>
      <c r="C120" s="27"/>
      <c r="D120" s="220" t="s">
        <v>85</v>
      </c>
      <c r="E120" s="220"/>
      <c r="F120" s="221"/>
      <c r="G120" s="164"/>
      <c r="H120" s="210" t="s">
        <v>269</v>
      </c>
      <c r="I120" s="210"/>
      <c r="J120" s="210"/>
    </row>
    <row r="121" spans="1:33" ht="15.75" customHeight="1">
      <c r="A121" s="108" t="s">
        <v>61</v>
      </c>
      <c r="B121" s="105"/>
      <c r="C121" s="105"/>
      <c r="D121" s="203" t="s">
        <v>62</v>
      </c>
      <c r="E121" s="203"/>
      <c r="F121" s="203"/>
      <c r="G121" s="106"/>
      <c r="H121" s="203" t="s">
        <v>81</v>
      </c>
      <c r="I121" s="203"/>
      <c r="J121" s="203"/>
    </row>
  </sheetData>
  <mergeCells count="178">
    <mergeCell ref="C37:F37"/>
    <mergeCell ref="C50:F50"/>
    <mergeCell ref="C75:F75"/>
    <mergeCell ref="C95:F95"/>
    <mergeCell ref="H121:J121"/>
    <mergeCell ref="J101:J102"/>
    <mergeCell ref="J100:N100"/>
    <mergeCell ref="K113:M113"/>
    <mergeCell ref="N112:P114"/>
    <mergeCell ref="N115:P115"/>
    <mergeCell ref="O101:O102"/>
    <mergeCell ref="A5:I5"/>
    <mergeCell ref="A7:I7"/>
    <mergeCell ref="A6:I6"/>
    <mergeCell ref="F107:I107"/>
    <mergeCell ref="H19:I19"/>
    <mergeCell ref="H13:I13"/>
    <mergeCell ref="H27:I27"/>
    <mergeCell ref="H29:I29"/>
    <mergeCell ref="H14:I14"/>
    <mergeCell ref="H15:I15"/>
    <mergeCell ref="F68:G68"/>
    <mergeCell ref="F101:I101"/>
    <mergeCell ref="E100:I100"/>
    <mergeCell ref="G88:G90"/>
    <mergeCell ref="H88:L88"/>
    <mergeCell ref="H89:H90"/>
    <mergeCell ref="H28:I28"/>
    <mergeCell ref="H31:I31"/>
    <mergeCell ref="H35:I35"/>
    <mergeCell ref="H34:I34"/>
    <mergeCell ref="H120:J120"/>
    <mergeCell ref="F30:G30"/>
    <mergeCell ref="F29:G29"/>
    <mergeCell ref="F28:G28"/>
    <mergeCell ref="G112:G114"/>
    <mergeCell ref="H112:H114"/>
    <mergeCell ref="D120:F120"/>
    <mergeCell ref="B55:D55"/>
    <mergeCell ref="B56:D56"/>
    <mergeCell ref="I55:J55"/>
    <mergeCell ref="I56:J56"/>
    <mergeCell ref="F67:G67"/>
    <mergeCell ref="F66:G66"/>
    <mergeCell ref="B70:D70"/>
    <mergeCell ref="B71:D71"/>
    <mergeCell ref="F71:G71"/>
    <mergeCell ref="F70:G70"/>
    <mergeCell ref="F69:G69"/>
    <mergeCell ref="A41:A42"/>
    <mergeCell ref="F17:G17"/>
    <mergeCell ref="F26:G26"/>
    <mergeCell ref="F18:G18"/>
    <mergeCell ref="F19:G19"/>
    <mergeCell ref="F20:G20"/>
    <mergeCell ref="B41:D41"/>
    <mergeCell ref="E41:F41"/>
    <mergeCell ref="G41:H41"/>
    <mergeCell ref="F24:G24"/>
    <mergeCell ref="H24:I24"/>
    <mergeCell ref="F31:G31"/>
    <mergeCell ref="F32:G32"/>
    <mergeCell ref="F35:G35"/>
    <mergeCell ref="F33:G33"/>
    <mergeCell ref="F34:G34"/>
    <mergeCell ref="F27:G27"/>
    <mergeCell ref="I41:J41"/>
    <mergeCell ref="H17:I17"/>
    <mergeCell ref="H18:I18"/>
    <mergeCell ref="H26:I26"/>
    <mergeCell ref="H30:I30"/>
    <mergeCell ref="H32:I32"/>
    <mergeCell ref="H33:I33"/>
    <mergeCell ref="H11:I11"/>
    <mergeCell ref="H12:I12"/>
    <mergeCell ref="A4:I4"/>
    <mergeCell ref="F16:G16"/>
    <mergeCell ref="F15:G15"/>
    <mergeCell ref="F25:G25"/>
    <mergeCell ref="F23:G23"/>
    <mergeCell ref="H21:I21"/>
    <mergeCell ref="H25:I25"/>
    <mergeCell ref="F14:G14"/>
    <mergeCell ref="F11:G11"/>
    <mergeCell ref="F12:G12"/>
    <mergeCell ref="H22:I22"/>
    <mergeCell ref="H23:I23"/>
    <mergeCell ref="F22:G22"/>
    <mergeCell ref="F13:G13"/>
    <mergeCell ref="H16:I16"/>
    <mergeCell ref="H20:I20"/>
    <mergeCell ref="F21:G21"/>
    <mergeCell ref="O100:S100"/>
    <mergeCell ref="Z101:AC101"/>
    <mergeCell ref="G80:G81"/>
    <mergeCell ref="Y101:Y102"/>
    <mergeCell ref="P101:S101"/>
    <mergeCell ref="T101:T102"/>
    <mergeCell ref="U101:X101"/>
    <mergeCell ref="K101:N101"/>
    <mergeCell ref="I89:L89"/>
    <mergeCell ref="H80:L80"/>
    <mergeCell ref="N117:P117"/>
    <mergeCell ref="I113:I114"/>
    <mergeCell ref="J113:J114"/>
    <mergeCell ref="I112:M112"/>
    <mergeCell ref="Q117:V117"/>
    <mergeCell ref="A112:A114"/>
    <mergeCell ref="A78:K78"/>
    <mergeCell ref="A100:A102"/>
    <mergeCell ref="A86:I86"/>
    <mergeCell ref="A98:G98"/>
    <mergeCell ref="A80:A81"/>
    <mergeCell ref="A88:A90"/>
    <mergeCell ref="E88:E90"/>
    <mergeCell ref="F88:F90"/>
    <mergeCell ref="E80:E81"/>
    <mergeCell ref="B84:D84"/>
    <mergeCell ref="B88:D90"/>
    <mergeCell ref="F80:F81"/>
    <mergeCell ref="T100:X100"/>
    <mergeCell ref="N116:P116"/>
    <mergeCell ref="E112:E114"/>
    <mergeCell ref="F112:F114"/>
    <mergeCell ref="W99:AC99"/>
    <mergeCell ref="Y100:AC100"/>
    <mergeCell ref="Q112:V114"/>
    <mergeCell ref="Q115:V115"/>
    <mergeCell ref="Q116:V116"/>
    <mergeCell ref="E101:E102"/>
    <mergeCell ref="I57:J57"/>
    <mergeCell ref="I58:J58"/>
    <mergeCell ref="H62:J62"/>
    <mergeCell ref="H63:J63"/>
    <mergeCell ref="H64:J64"/>
    <mergeCell ref="H65:J65"/>
    <mergeCell ref="H72:J72"/>
    <mergeCell ref="H73:J73"/>
    <mergeCell ref="F72:G72"/>
    <mergeCell ref="F73:G73"/>
    <mergeCell ref="F62:G62"/>
    <mergeCell ref="F64:G64"/>
    <mergeCell ref="F63:G63"/>
    <mergeCell ref="F65:G65"/>
    <mergeCell ref="H69:J69"/>
    <mergeCell ref="H70:J70"/>
    <mergeCell ref="H71:J71"/>
    <mergeCell ref="H66:J66"/>
    <mergeCell ref="H68:J68"/>
    <mergeCell ref="H67:J67"/>
    <mergeCell ref="B91:D91"/>
    <mergeCell ref="B92:D92"/>
    <mergeCell ref="B93:D93"/>
    <mergeCell ref="B80:D81"/>
    <mergeCell ref="B82:D82"/>
    <mergeCell ref="B83:D83"/>
    <mergeCell ref="B57:D57"/>
    <mergeCell ref="B58:D58"/>
    <mergeCell ref="B67:D67"/>
    <mergeCell ref="B68:D68"/>
    <mergeCell ref="B72:D72"/>
    <mergeCell ref="B73:D73"/>
    <mergeCell ref="B69:D69"/>
    <mergeCell ref="B62:D62"/>
    <mergeCell ref="B63:D63"/>
    <mergeCell ref="B64:D64"/>
    <mergeCell ref="B65:D65"/>
    <mergeCell ref="B66:D66"/>
    <mergeCell ref="D121:F121"/>
    <mergeCell ref="B117:D117"/>
    <mergeCell ref="B105:D105"/>
    <mergeCell ref="B106:D106"/>
    <mergeCell ref="B112:D114"/>
    <mergeCell ref="B115:D115"/>
    <mergeCell ref="B116:D116"/>
    <mergeCell ref="B100:D102"/>
    <mergeCell ref="B103:D103"/>
    <mergeCell ref="B104:D104"/>
  </mergeCells>
  <phoneticPr fontId="3" type="noConversion"/>
  <pageMargins left="0.70866141732283472" right="0.19685039370078741" top="0.59055118110236227" bottom="0.59055118110236227" header="0.27559055118110237" footer="0.15748031496062992"/>
  <pageSetup paperSize="9" scale="55" fitToHeight="0" orientation="landscape" r:id="rId1"/>
  <headerFooter alignWithMargins="0">
    <oddHeader>&amp;R&amp;"Times New Roman,обычный"&amp;14Таблиця 5</oddHeader>
  </headerFooter>
  <rowBreaks count="4" manualBreakCount="4">
    <brk id="38" max="16383" man="1"/>
    <brk id="52" max="28" man="1"/>
    <brk id="77" max="28" man="1"/>
    <brk id="97" max="28" man="1"/>
  </rowBreaks>
  <colBreaks count="1" manualBreakCount="1">
    <brk id="10" max="12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J55"/>
  <sheetViews>
    <sheetView topLeftCell="A24" workbookViewId="0">
      <selection activeCell="B39" sqref="B39"/>
    </sheetView>
  </sheetViews>
  <sheetFormatPr defaultRowHeight="15"/>
  <cols>
    <col min="1" max="1" width="4.140625" customWidth="1"/>
    <col min="2" max="2" width="24.85546875" style="109" customWidth="1"/>
    <col min="3" max="3" width="21.85546875" style="109" customWidth="1"/>
    <col min="4" max="4" width="22.5703125" style="109" customWidth="1"/>
    <col min="5" max="5" width="19.140625" style="109" customWidth="1"/>
    <col min="6" max="6" width="30.5703125" style="109" customWidth="1"/>
    <col min="7" max="7" width="15" style="109" customWidth="1"/>
  </cols>
  <sheetData>
    <row r="8" spans="2:7" ht="31.5">
      <c r="B8" s="110" t="s">
        <v>277</v>
      </c>
      <c r="C8" s="69" t="s">
        <v>205</v>
      </c>
      <c r="D8" s="69" t="s">
        <v>206</v>
      </c>
      <c r="E8" s="69" t="s">
        <v>207</v>
      </c>
      <c r="F8" s="69" t="s">
        <v>208</v>
      </c>
      <c r="G8" s="69" t="s">
        <v>209</v>
      </c>
    </row>
    <row r="9" spans="2:7">
      <c r="B9" s="111" t="s">
        <v>278</v>
      </c>
      <c r="C9" s="111" t="s">
        <v>285</v>
      </c>
      <c r="D9" s="111" t="s">
        <v>289</v>
      </c>
      <c r="E9" s="111" t="s">
        <v>292</v>
      </c>
      <c r="F9" s="111" t="s">
        <v>293</v>
      </c>
      <c r="G9" s="111"/>
    </row>
    <row r="10" spans="2:7">
      <c r="B10" s="111" t="s">
        <v>279</v>
      </c>
      <c r="C10" s="111" t="s">
        <v>286</v>
      </c>
      <c r="D10" s="111" t="s">
        <v>290</v>
      </c>
      <c r="E10" s="111" t="s">
        <v>294</v>
      </c>
      <c r="F10" s="111" t="s">
        <v>296</v>
      </c>
      <c r="G10" s="111"/>
    </row>
    <row r="11" spans="2:7">
      <c r="B11" s="111" t="s">
        <v>280</v>
      </c>
      <c r="C11" s="111" t="s">
        <v>287</v>
      </c>
      <c r="D11" s="111" t="s">
        <v>295</v>
      </c>
      <c r="E11" s="111" t="s">
        <v>294</v>
      </c>
      <c r="F11" s="111" t="s">
        <v>297</v>
      </c>
      <c r="G11" s="111"/>
    </row>
    <row r="12" spans="2:7">
      <c r="B12" s="111" t="s">
        <v>281</v>
      </c>
      <c r="C12" s="111" t="s">
        <v>288</v>
      </c>
      <c r="D12" s="111"/>
      <c r="E12" s="111" t="s">
        <v>298</v>
      </c>
      <c r="F12" s="111" t="s">
        <v>309</v>
      </c>
      <c r="G12" s="111"/>
    </row>
    <row r="13" spans="2:7">
      <c r="B13" s="111" t="s">
        <v>282</v>
      </c>
      <c r="C13" s="111" t="s">
        <v>291</v>
      </c>
      <c r="D13" s="111"/>
      <c r="E13" s="111" t="s">
        <v>299</v>
      </c>
      <c r="F13" s="111" t="s">
        <v>300</v>
      </c>
      <c r="G13" s="111"/>
    </row>
    <row r="14" spans="2:7">
      <c r="B14" s="111" t="s">
        <v>283</v>
      </c>
      <c r="C14" s="111"/>
      <c r="D14" s="111"/>
      <c r="E14" s="111"/>
      <c r="F14" s="111" t="s">
        <v>301</v>
      </c>
      <c r="G14" s="111"/>
    </row>
    <row r="15" spans="2:7">
      <c r="B15" s="111" t="s">
        <v>284</v>
      </c>
      <c r="C15" s="111"/>
      <c r="D15" s="111"/>
      <c r="E15" s="111"/>
      <c r="F15" s="111" t="s">
        <v>302</v>
      </c>
      <c r="G15" s="111"/>
    </row>
    <row r="16" spans="2:7">
      <c r="B16" s="111"/>
      <c r="C16" s="111"/>
      <c r="D16" s="111"/>
      <c r="E16" s="111"/>
      <c r="F16" s="111" t="s">
        <v>303</v>
      </c>
      <c r="G16" s="111"/>
    </row>
    <row r="17" spans="1:10">
      <c r="B17" s="111"/>
      <c r="C17" s="111"/>
      <c r="D17" s="111"/>
      <c r="E17" s="111"/>
      <c r="F17" s="111" t="s">
        <v>304</v>
      </c>
      <c r="G17" s="111"/>
    </row>
    <row r="18" spans="1:10">
      <c r="B18" s="111"/>
      <c r="C18" s="111"/>
      <c r="D18" s="111"/>
      <c r="E18" s="111"/>
      <c r="F18" s="111" t="s">
        <v>305</v>
      </c>
      <c r="G18" s="111"/>
    </row>
    <row r="19" spans="1:10">
      <c r="B19" s="111"/>
      <c r="C19" s="111"/>
      <c r="D19" s="111"/>
      <c r="E19" s="111"/>
      <c r="F19" s="111" t="s">
        <v>306</v>
      </c>
      <c r="G19" s="111"/>
    </row>
    <row r="20" spans="1:10">
      <c r="B20" s="111"/>
      <c r="C20" s="111"/>
      <c r="D20" s="111"/>
      <c r="E20" s="111"/>
      <c r="F20" s="111" t="s">
        <v>307</v>
      </c>
      <c r="G20" s="111"/>
    </row>
    <row r="21" spans="1:10">
      <c r="B21" s="112">
        <v>7</v>
      </c>
      <c r="C21" s="112">
        <v>5</v>
      </c>
      <c r="D21" s="112">
        <v>3</v>
      </c>
      <c r="E21" s="112">
        <v>9</v>
      </c>
      <c r="F21" s="112">
        <v>29</v>
      </c>
      <c r="G21" s="112"/>
    </row>
    <row r="24" spans="1:10">
      <c r="B24" s="109" t="s">
        <v>308</v>
      </c>
      <c r="C24" s="109">
        <f>B21+C21+D21+E21+F21</f>
        <v>53</v>
      </c>
    </row>
    <row r="27" spans="1:10" ht="39" customHeight="1">
      <c r="A27" s="113"/>
      <c r="B27" s="306" t="str">
        <f>'5. Інша інформація'!A20</f>
        <v>Фонд оплати праці, тис. гривень, у тому числі:</v>
      </c>
      <c r="C27" s="306"/>
      <c r="D27" s="126" t="s">
        <v>470</v>
      </c>
      <c r="E27" s="307" t="s">
        <v>325</v>
      </c>
      <c r="F27" s="307"/>
      <c r="G27" s="307"/>
      <c r="H27" s="307"/>
      <c r="I27" s="307"/>
      <c r="J27" s="307"/>
    </row>
    <row r="28" spans="1:10" ht="15.75">
      <c r="A28" s="113">
        <v>1</v>
      </c>
      <c r="B28" s="111" t="s">
        <v>310</v>
      </c>
      <c r="C28" s="111">
        <v>16196.53</v>
      </c>
      <c r="D28" s="111"/>
      <c r="E28" s="308" t="s">
        <v>326</v>
      </c>
      <c r="F28" s="308"/>
      <c r="G28" s="308"/>
      <c r="H28" s="308"/>
      <c r="I28" s="308"/>
      <c r="J28" s="308"/>
    </row>
    <row r="29" spans="1:10">
      <c r="A29" s="113">
        <v>2</v>
      </c>
      <c r="B29" s="168" t="s">
        <v>311</v>
      </c>
      <c r="C29" s="111">
        <v>84246.02</v>
      </c>
      <c r="D29" s="111">
        <v>119.3</v>
      </c>
      <c r="E29" s="109" t="s">
        <v>327</v>
      </c>
      <c r="F29" s="109" t="s">
        <v>328</v>
      </c>
      <c r="G29" s="109" t="s">
        <v>329</v>
      </c>
      <c r="H29" t="s">
        <v>330</v>
      </c>
      <c r="I29" t="s">
        <v>331</v>
      </c>
      <c r="J29" t="s">
        <v>332</v>
      </c>
    </row>
    <row r="30" spans="1:10">
      <c r="A30" s="113">
        <v>3</v>
      </c>
      <c r="B30" s="111" t="s">
        <v>312</v>
      </c>
      <c r="C30" s="111">
        <v>19093.79</v>
      </c>
      <c r="D30" s="111">
        <v>87.9</v>
      </c>
      <c r="E30" s="109" t="s">
        <v>333</v>
      </c>
      <c r="F30" s="109" t="s">
        <v>334</v>
      </c>
      <c r="G30" s="109">
        <v>8559</v>
      </c>
      <c r="H30" t="s">
        <v>335</v>
      </c>
      <c r="I30" t="s">
        <v>336</v>
      </c>
      <c r="J30" t="s">
        <v>337</v>
      </c>
    </row>
    <row r="31" spans="1:10">
      <c r="A31" s="113">
        <v>4</v>
      </c>
      <c r="B31" s="168" t="s">
        <v>313</v>
      </c>
      <c r="C31" s="111">
        <v>74733.27</v>
      </c>
      <c r="D31" s="111">
        <v>78</v>
      </c>
      <c r="E31" s="109" t="s">
        <v>338</v>
      </c>
      <c r="F31" s="109" t="s">
        <v>339</v>
      </c>
      <c r="G31" s="109" t="s">
        <v>340</v>
      </c>
      <c r="H31" t="s">
        <v>320</v>
      </c>
      <c r="I31" t="s">
        <v>341</v>
      </c>
      <c r="J31" t="s">
        <v>342</v>
      </c>
    </row>
    <row r="32" spans="1:10">
      <c r="A32" s="113">
        <v>5</v>
      </c>
      <c r="B32" s="168" t="s">
        <v>314</v>
      </c>
      <c r="C32" s="111">
        <v>68888.13</v>
      </c>
      <c r="D32" s="111">
        <v>90.6</v>
      </c>
      <c r="E32" s="109" t="s">
        <v>343</v>
      </c>
      <c r="F32" s="109" t="s">
        <v>344</v>
      </c>
      <c r="G32" s="109">
        <v>1267</v>
      </c>
      <c r="H32" t="s">
        <v>320</v>
      </c>
      <c r="I32" t="s">
        <v>345</v>
      </c>
      <c r="J32" t="s">
        <v>346</v>
      </c>
    </row>
    <row r="33" spans="1:10">
      <c r="A33" s="113">
        <v>6</v>
      </c>
      <c r="B33" s="168" t="s">
        <v>315</v>
      </c>
      <c r="C33" s="111">
        <v>85189.74</v>
      </c>
      <c r="D33" s="111">
        <v>112.2</v>
      </c>
      <c r="E33" s="109" t="s">
        <v>347</v>
      </c>
      <c r="F33" s="109" t="s">
        <v>348</v>
      </c>
      <c r="G33" s="109" t="s">
        <v>340</v>
      </c>
      <c r="H33" t="s">
        <v>349</v>
      </c>
      <c r="I33" t="s">
        <v>350</v>
      </c>
      <c r="J33" t="s">
        <v>351</v>
      </c>
    </row>
    <row r="34" spans="1:10">
      <c r="A34" s="113">
        <v>7</v>
      </c>
      <c r="B34" s="168" t="s">
        <v>316</v>
      </c>
      <c r="C34" s="111">
        <v>107658.27</v>
      </c>
      <c r="D34" s="111">
        <v>126.8</v>
      </c>
      <c r="E34" s="109" t="s">
        <v>352</v>
      </c>
      <c r="F34" s="109" t="s">
        <v>353</v>
      </c>
      <c r="G34" s="109" t="s">
        <v>340</v>
      </c>
      <c r="H34" t="s">
        <v>320</v>
      </c>
      <c r="I34" t="s">
        <v>354</v>
      </c>
      <c r="J34" t="s">
        <v>355</v>
      </c>
    </row>
    <row r="35" spans="1:10">
      <c r="A35" s="113">
        <v>8</v>
      </c>
      <c r="B35" s="168" t="s">
        <v>317</v>
      </c>
      <c r="C35" s="111">
        <v>74289.87</v>
      </c>
      <c r="D35" s="111">
        <v>87.4</v>
      </c>
      <c r="E35" s="109" t="s">
        <v>356</v>
      </c>
      <c r="F35" s="109" t="s">
        <v>357</v>
      </c>
      <c r="G35" s="109" t="s">
        <v>340</v>
      </c>
      <c r="H35" t="s">
        <v>320</v>
      </c>
      <c r="I35" t="s">
        <v>358</v>
      </c>
      <c r="J35" t="s">
        <v>359</v>
      </c>
    </row>
    <row r="36" spans="1:10">
      <c r="A36" s="113">
        <v>9</v>
      </c>
      <c r="B36" s="111" t="s">
        <v>318</v>
      </c>
      <c r="C36" s="111">
        <v>65801.42</v>
      </c>
      <c r="D36" s="111">
        <v>79.599999999999994</v>
      </c>
      <c r="E36" s="109" t="s">
        <v>360</v>
      </c>
      <c r="F36" s="109" t="s">
        <v>361</v>
      </c>
      <c r="G36" s="109" t="s">
        <v>340</v>
      </c>
      <c r="H36" t="s">
        <v>362</v>
      </c>
      <c r="I36" t="s">
        <v>363</v>
      </c>
      <c r="J36" t="s">
        <v>364</v>
      </c>
    </row>
    <row r="37" spans="1:10">
      <c r="A37" s="113">
        <v>10</v>
      </c>
      <c r="B37" s="111" t="s">
        <v>319</v>
      </c>
      <c r="C37" s="111">
        <v>79825.7</v>
      </c>
      <c r="D37" s="111">
        <v>100</v>
      </c>
      <c r="E37" s="109" t="s">
        <v>365</v>
      </c>
      <c r="F37" s="109" t="s">
        <v>366</v>
      </c>
      <c r="G37" s="109" t="s">
        <v>340</v>
      </c>
      <c r="H37" t="s">
        <v>320</v>
      </c>
      <c r="I37" t="s">
        <v>367</v>
      </c>
      <c r="J37" t="s">
        <v>340</v>
      </c>
    </row>
    <row r="38" spans="1:10">
      <c r="A38" s="113">
        <v>11</v>
      </c>
      <c r="B38" s="111" t="s">
        <v>321</v>
      </c>
      <c r="C38" s="111">
        <v>33262.07</v>
      </c>
      <c r="D38" s="111">
        <v>43.3</v>
      </c>
      <c r="E38" s="109" t="s">
        <v>368</v>
      </c>
      <c r="F38" s="109" t="s">
        <v>340</v>
      </c>
      <c r="G38" s="109" t="s">
        <v>340</v>
      </c>
      <c r="H38" t="s">
        <v>320</v>
      </c>
      <c r="I38" t="s">
        <v>340</v>
      </c>
      <c r="J38" t="s">
        <v>340</v>
      </c>
    </row>
    <row r="39" spans="1:10">
      <c r="A39" s="113">
        <v>12</v>
      </c>
      <c r="B39" s="111" t="s">
        <v>322</v>
      </c>
      <c r="C39" s="111">
        <v>59360.93</v>
      </c>
      <c r="D39" s="111">
        <v>67.599999999999994</v>
      </c>
      <c r="E39" s="109" t="s">
        <v>369</v>
      </c>
      <c r="F39" s="109" t="s">
        <v>370</v>
      </c>
      <c r="G39" s="109" t="s">
        <v>340</v>
      </c>
      <c r="H39" t="s">
        <v>320</v>
      </c>
      <c r="I39" t="s">
        <v>340</v>
      </c>
      <c r="J39" t="s">
        <v>340</v>
      </c>
    </row>
    <row r="40" spans="1:10" ht="15.75">
      <c r="A40" s="113">
        <v>13</v>
      </c>
      <c r="B40" s="111" t="s">
        <v>323</v>
      </c>
      <c r="C40" s="111">
        <f>SUM(C28:C39)</f>
        <v>768545.74</v>
      </c>
      <c r="D40" s="127">
        <f>SUM(D28:D39)</f>
        <v>992.69999999999993</v>
      </c>
      <c r="E40" s="109" t="s">
        <v>371</v>
      </c>
      <c r="F40" s="109" t="s">
        <v>372</v>
      </c>
      <c r="G40" s="109" t="s">
        <v>340</v>
      </c>
      <c r="H40" t="s">
        <v>373</v>
      </c>
      <c r="I40" t="s">
        <v>340</v>
      </c>
      <c r="J40" t="s">
        <v>340</v>
      </c>
    </row>
    <row r="41" spans="1:10">
      <c r="A41" s="113">
        <v>14</v>
      </c>
      <c r="B41" s="111" t="s">
        <v>324</v>
      </c>
      <c r="C41" s="111">
        <f>C40/9*12</f>
        <v>1024727.6533333333</v>
      </c>
      <c r="D41" s="111"/>
      <c r="E41" s="109" t="s">
        <v>374</v>
      </c>
      <c r="F41" s="109" t="s">
        <v>375</v>
      </c>
      <c r="G41" s="109">
        <v>53</v>
      </c>
      <c r="H41" t="s">
        <v>376</v>
      </c>
      <c r="I41" t="s">
        <v>340</v>
      </c>
      <c r="J41" t="s">
        <v>340</v>
      </c>
    </row>
    <row r="42" spans="1:10">
      <c r="E42" s="109" t="s">
        <v>377</v>
      </c>
      <c r="F42" s="109" t="s">
        <v>378</v>
      </c>
      <c r="G42" s="109" t="s">
        <v>340</v>
      </c>
      <c r="H42" t="s">
        <v>320</v>
      </c>
      <c r="I42" t="s">
        <v>340</v>
      </c>
      <c r="J42" t="s">
        <v>340</v>
      </c>
    </row>
    <row r="43" spans="1:10">
      <c r="E43" s="109" t="s">
        <v>379</v>
      </c>
      <c r="F43" s="109" t="s">
        <v>380</v>
      </c>
      <c r="G43" s="109" t="s">
        <v>340</v>
      </c>
      <c r="H43" t="s">
        <v>320</v>
      </c>
      <c r="I43" t="s">
        <v>340</v>
      </c>
      <c r="J43" t="s">
        <v>340</v>
      </c>
    </row>
    <row r="44" spans="1:10">
      <c r="E44" s="109" t="s">
        <v>381</v>
      </c>
      <c r="F44" s="109" t="s">
        <v>382</v>
      </c>
      <c r="G44" s="109" t="s">
        <v>340</v>
      </c>
      <c r="H44" t="s">
        <v>383</v>
      </c>
      <c r="I44" t="s">
        <v>340</v>
      </c>
      <c r="J44" t="s">
        <v>340</v>
      </c>
    </row>
    <row r="45" spans="1:10">
      <c r="E45" s="109" t="s">
        <v>384</v>
      </c>
      <c r="F45" s="109" t="s">
        <v>385</v>
      </c>
      <c r="G45" s="109" t="s">
        <v>340</v>
      </c>
      <c r="H45" t="s">
        <v>386</v>
      </c>
      <c r="I45" t="s">
        <v>340</v>
      </c>
      <c r="J45" t="s">
        <v>340</v>
      </c>
    </row>
    <row r="46" spans="1:10">
      <c r="E46" s="109" t="s">
        <v>365</v>
      </c>
      <c r="F46" s="109" t="s">
        <v>387</v>
      </c>
      <c r="G46" s="109" t="s">
        <v>340</v>
      </c>
      <c r="H46" t="s">
        <v>320</v>
      </c>
      <c r="I46" t="s">
        <v>340</v>
      </c>
      <c r="J46" t="s">
        <v>340</v>
      </c>
    </row>
    <row r="47" spans="1:10">
      <c r="E47" s="109" t="s">
        <v>388</v>
      </c>
      <c r="F47" s="109" t="s">
        <v>389</v>
      </c>
      <c r="G47" s="109">
        <v>4</v>
      </c>
      <c r="H47" t="s">
        <v>320</v>
      </c>
      <c r="I47" t="s">
        <v>340</v>
      </c>
      <c r="J47" t="s">
        <v>340</v>
      </c>
    </row>
    <row r="48" spans="1:10">
      <c r="E48" s="109" t="s">
        <v>390</v>
      </c>
      <c r="F48" s="109" t="s">
        <v>340</v>
      </c>
      <c r="G48" s="109">
        <v>3</v>
      </c>
      <c r="H48" t="s">
        <v>320</v>
      </c>
      <c r="I48" t="s">
        <v>340</v>
      </c>
      <c r="J48" t="s">
        <v>340</v>
      </c>
    </row>
    <row r="49" spans="5:10">
      <c r="E49" s="109" t="s">
        <v>391</v>
      </c>
      <c r="F49" s="109" t="s">
        <v>392</v>
      </c>
      <c r="G49" s="109" t="s">
        <v>340</v>
      </c>
      <c r="H49" t="s">
        <v>320</v>
      </c>
      <c r="I49" t="s">
        <v>340</v>
      </c>
      <c r="J49" t="s">
        <v>340</v>
      </c>
    </row>
    <row r="50" spans="5:10">
      <c r="E50" s="109" t="s">
        <v>393</v>
      </c>
      <c r="F50" s="109" t="s">
        <v>394</v>
      </c>
      <c r="G50" s="109">
        <v>21</v>
      </c>
      <c r="H50" t="s">
        <v>320</v>
      </c>
      <c r="I50" t="s">
        <v>340</v>
      </c>
      <c r="J50" t="s">
        <v>340</v>
      </c>
    </row>
    <row r="51" spans="5:10">
      <c r="E51" s="109" t="s">
        <v>395</v>
      </c>
      <c r="F51" s="109" t="s">
        <v>396</v>
      </c>
      <c r="G51" s="109">
        <v>17</v>
      </c>
      <c r="H51" t="s">
        <v>320</v>
      </c>
      <c r="I51" t="s">
        <v>340</v>
      </c>
      <c r="J51" t="s">
        <v>340</v>
      </c>
    </row>
    <row r="52" spans="5:10">
      <c r="E52" s="109" t="s">
        <v>397</v>
      </c>
      <c r="F52" s="109" t="s">
        <v>398</v>
      </c>
      <c r="G52" s="109">
        <v>78</v>
      </c>
      <c r="H52" t="s">
        <v>320</v>
      </c>
      <c r="I52" t="s">
        <v>340</v>
      </c>
      <c r="J52" t="s">
        <v>340</v>
      </c>
    </row>
    <row r="53" spans="5:10">
      <c r="E53" s="109" t="s">
        <v>399</v>
      </c>
      <c r="F53" s="109" t="s">
        <v>400</v>
      </c>
      <c r="G53" s="109" t="s">
        <v>340</v>
      </c>
      <c r="H53" t="s">
        <v>320</v>
      </c>
      <c r="I53" t="s">
        <v>340</v>
      </c>
      <c r="J53" t="s">
        <v>340</v>
      </c>
    </row>
    <row r="54" spans="5:10">
      <c r="E54" s="109" t="s">
        <v>401</v>
      </c>
      <c r="F54" s="109" t="s">
        <v>402</v>
      </c>
      <c r="G54" s="109" t="s">
        <v>340</v>
      </c>
      <c r="H54" t="s">
        <v>320</v>
      </c>
      <c r="I54" t="s">
        <v>340</v>
      </c>
      <c r="J54" t="s">
        <v>340</v>
      </c>
    </row>
    <row r="55" spans="5:10">
      <c r="E55" s="109" t="s">
        <v>403</v>
      </c>
      <c r="F55" s="109">
        <v>2282050.7000000002</v>
      </c>
      <c r="G55" s="109">
        <v>10002</v>
      </c>
      <c r="H55" t="s">
        <v>404</v>
      </c>
      <c r="I55" t="s">
        <v>405</v>
      </c>
      <c r="J55" t="s">
        <v>406</v>
      </c>
    </row>
  </sheetData>
  <mergeCells count="3">
    <mergeCell ref="B27:C27"/>
    <mergeCell ref="E27:J27"/>
    <mergeCell ref="E28:J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Фінплан - зведені показники</vt:lpstr>
      <vt:lpstr>1.Фінансовий результат</vt:lpstr>
      <vt:lpstr>2. Розрахунки з бюджетом</vt:lpstr>
      <vt:lpstr>3. Рух грошових коштів</vt:lpstr>
      <vt:lpstr>4. Кап. інвестиції</vt:lpstr>
      <vt:lpstr>5. Інша інформація</vt:lpstr>
      <vt:lpstr>Перелік посад</vt:lpstr>
      <vt:lpstr>'1.Фінансовий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'1.Фінансовий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'5. Інша інформація'!Область_печати</vt:lpstr>
      <vt:lpstr>'Фінплан - зведені показники'!Область_печати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Vardenskiy</cp:lastModifiedBy>
  <cp:lastPrinted>2015-12-14T08:37:58Z</cp:lastPrinted>
  <dcterms:created xsi:type="dcterms:W3CDTF">2003-03-13T16:00:22Z</dcterms:created>
  <dcterms:modified xsi:type="dcterms:W3CDTF">2015-12-14T08:54:31Z</dcterms:modified>
</cp:coreProperties>
</file>