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yuk.andriy\Desktop\Опен Дата\Звіти про виконання фінпланів\Міськсвітло\Розміщені\"/>
    </mc:Choice>
  </mc:AlternateContent>
  <bookViews>
    <workbookView xWindow="0" yWindow="1665" windowWidth="12000" windowHeight="6300" tabRatio="959" activeTab="5"/>
  </bookViews>
  <sheets>
    <sheet name="1.Звіт по фінплану - зведені" sheetId="14" r:id="rId1"/>
    <sheet name="1.Фінансовий результат" sheetId="2" r:id="rId2"/>
    <sheet name="2. Розрахунки з бюджетом" sheetId="19" r:id="rId3"/>
    <sheet name="4. Кап. інвестиції" sheetId="3" r:id="rId4"/>
    <sheet name="5. Інша інформація" sheetId="10" r:id="rId5"/>
    <sheet name=" 6. Коефіцієнти" sheetId="11" r:id="rId6"/>
    <sheet name="3. Рух грошових коштів" sheetId="1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>#REF!</definedName>
    <definedName name="Cе511">#REF!</definedName>
    <definedName name="d">'[10]МТР Газ України'!$B$4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5">' 6. Коефіцієнти'!$8:$8</definedName>
    <definedName name="_xlnm.Print_Titles" localSheetId="0">'1.Звіт по фінплану - зведені'!$14:$14</definedName>
    <definedName name="_xlnm.Print_Titles" localSheetId="1">'1.Фінансовий результат'!$8:$8</definedName>
    <definedName name="_xlnm.Print_Titles" localSheetId="2">'2. Розрахунки з бюджетом'!$8:$8</definedName>
    <definedName name="_xlnm.Print_Titles" localSheetId="6">'3. Рух грошових коштів'!$8:$8</definedName>
    <definedName name="Заголовки_для_печати_МИ">'[29]1993'!$A$1:$IV$3,'[29]1993'!$A$1:$A$65536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[31]Inform!$F$2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6. Коефіцієнти'!$A$1:$F$27</definedName>
    <definedName name="_xlnm.Print_Area" localSheetId="0">'1.Звіт по фінплану - зведені'!$A$1:$F$54</definedName>
    <definedName name="_xlnm.Print_Area" localSheetId="1">'1.Фінансовий результат'!$A$1:$G$124</definedName>
    <definedName name="_xlnm.Print_Area" localSheetId="2">'2. Розрахунки з бюджетом'!$A$1:$G$42</definedName>
    <definedName name="_xlnm.Print_Area" localSheetId="6">'3. Рух грошових коштів'!$A$1:$G$74</definedName>
    <definedName name="_xlnm.Print_Area" localSheetId="3">'4. Кап. інвестиції'!$A$1:$G$21</definedName>
    <definedName name="_xlnm.Print_Area" localSheetId="4">'5. Інша інформація'!$A$1:$V$122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>#REF!</definedName>
    <definedName name="т">[33]Inform!$E$6</definedName>
    <definedName name="тариф">[34]Inform!$G$2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calcId="152511" fullCalcOnLoad="1"/>
</workbook>
</file>

<file path=xl/calcChain.xml><?xml version="1.0" encoding="utf-8"?>
<calcChain xmlns="http://schemas.openxmlformats.org/spreadsheetml/2006/main">
  <c r="D50" i="2" l="1"/>
  <c r="D49" i="2"/>
  <c r="E20" i="11"/>
  <c r="E16" i="11"/>
  <c r="E15" i="11"/>
  <c r="C22" i="10"/>
  <c r="D14" i="3"/>
  <c r="D9" i="3" s="1"/>
  <c r="D24" i="2"/>
  <c r="F24" i="2" s="1"/>
  <c r="D73" i="2"/>
  <c r="E73" i="2" s="1"/>
  <c r="D44" i="2"/>
  <c r="D43" i="2"/>
  <c r="D104" i="2"/>
  <c r="D72" i="2"/>
  <c r="D71" i="2"/>
  <c r="E71" i="2" s="1"/>
  <c r="D69" i="2"/>
  <c r="D68" i="2"/>
  <c r="D66" i="2"/>
  <c r="D65" i="2"/>
  <c r="E65" i="2" s="1"/>
  <c r="D61" i="2"/>
  <c r="D60" i="2"/>
  <c r="D54" i="2"/>
  <c r="D45" i="2"/>
  <c r="D28" i="2"/>
  <c r="D42" i="2"/>
  <c r="F42" i="2" s="1"/>
  <c r="D26" i="2"/>
  <c r="D63" i="2"/>
  <c r="D21" i="2"/>
  <c r="D29" i="2"/>
  <c r="D13" i="2"/>
  <c r="D22" i="11"/>
  <c r="D20" i="11"/>
  <c r="D19" i="11"/>
  <c r="D18" i="11"/>
  <c r="D16" i="11"/>
  <c r="D15" i="11"/>
  <c r="D13" i="11"/>
  <c r="D12" i="11"/>
  <c r="D11" i="11"/>
  <c r="D10" i="11"/>
  <c r="C30" i="10"/>
  <c r="B22" i="10"/>
  <c r="B30" i="10" s="1"/>
  <c r="C10" i="3"/>
  <c r="C11" i="3"/>
  <c r="C12" i="3"/>
  <c r="E12" i="3" s="1"/>
  <c r="C13" i="3"/>
  <c r="C14" i="3"/>
  <c r="C37" i="19"/>
  <c r="C36" i="19"/>
  <c r="C35" i="19"/>
  <c r="C33" i="19" s="1"/>
  <c r="C34" i="19"/>
  <c r="C32" i="19"/>
  <c r="E32" i="19" s="1"/>
  <c r="C31" i="19"/>
  <c r="C30" i="19"/>
  <c r="C29" i="19"/>
  <c r="C28" i="19"/>
  <c r="F28" i="19" s="1"/>
  <c r="C27" i="19"/>
  <c r="C26" i="19"/>
  <c r="C25" i="19"/>
  <c r="C23" i="19"/>
  <c r="C105" i="2"/>
  <c r="C104" i="2"/>
  <c r="C101" i="2"/>
  <c r="C99" i="2" s="1"/>
  <c r="C26" i="14" s="1"/>
  <c r="C100" i="2"/>
  <c r="C94" i="2"/>
  <c r="C93" i="2"/>
  <c r="C97" i="2"/>
  <c r="E97" i="2" s="1"/>
  <c r="C96" i="2"/>
  <c r="C95" i="2"/>
  <c r="E95" i="2" s="1"/>
  <c r="C88" i="2"/>
  <c r="C87" i="2"/>
  <c r="C86" i="2" s="1"/>
  <c r="C81" i="2" s="1"/>
  <c r="C73" i="2"/>
  <c r="C72" i="2"/>
  <c r="E72" i="2" s="1"/>
  <c r="C71" i="2"/>
  <c r="C70" i="2"/>
  <c r="E70" i="2" s="1"/>
  <c r="C69" i="2"/>
  <c r="C68" i="2"/>
  <c r="E68" i="2" s="1"/>
  <c r="C67" i="2"/>
  <c r="C66" i="2"/>
  <c r="F66" i="2" s="1"/>
  <c r="C65" i="2"/>
  <c r="C64" i="2"/>
  <c r="E64" i="2" s="1"/>
  <c r="C63" i="2"/>
  <c r="C62" i="2"/>
  <c r="E62" i="2" s="1"/>
  <c r="C61" i="2"/>
  <c r="C60" i="2"/>
  <c r="C59" i="2"/>
  <c r="C57" i="2"/>
  <c r="C56" i="2"/>
  <c r="C55" i="2"/>
  <c r="E55" i="2" s="1"/>
  <c r="C54" i="2"/>
  <c r="C53" i="2"/>
  <c r="E53" i="2" s="1"/>
  <c r="C52" i="2"/>
  <c r="C51" i="2"/>
  <c r="C50" i="2"/>
  <c r="C49" i="2"/>
  <c r="C48" i="2"/>
  <c r="C47" i="2"/>
  <c r="E47" i="2" s="1"/>
  <c r="C46" i="2"/>
  <c r="C45" i="2"/>
  <c r="C44" i="2"/>
  <c r="C43" i="2"/>
  <c r="B23" i="10" s="1"/>
  <c r="C42" i="2"/>
  <c r="C41" i="2"/>
  <c r="E41" i="2" s="1"/>
  <c r="C40" i="2"/>
  <c r="C39" i="2"/>
  <c r="E39" i="2" s="1"/>
  <c r="C38" i="2"/>
  <c r="C37" i="2"/>
  <c r="E37" i="2" s="1"/>
  <c r="C36" i="2"/>
  <c r="C34" i="2"/>
  <c r="E34" i="2" s="1"/>
  <c r="C33" i="2"/>
  <c r="C32" i="2"/>
  <c r="C29" i="2"/>
  <c r="C28" i="2"/>
  <c r="C27" i="2" s="1"/>
  <c r="C26" i="2"/>
  <c r="C25" i="2"/>
  <c r="E25" i="2" s="1"/>
  <c r="C24" i="2"/>
  <c r="C23" i="2"/>
  <c r="B24" i="10" s="1"/>
  <c r="C22" i="2"/>
  <c r="C21" i="2"/>
  <c r="C20" i="2"/>
  <c r="C15" i="2"/>
  <c r="C16" i="2"/>
  <c r="C12" i="2"/>
  <c r="E12" i="2" s="1"/>
  <c r="C13" i="2"/>
  <c r="C14" i="2"/>
  <c r="F14" i="2" s="1"/>
  <c r="C11" i="2"/>
  <c r="F25" i="2"/>
  <c r="C26" i="10"/>
  <c r="C34" i="10"/>
  <c r="D20" i="2"/>
  <c r="E96" i="2"/>
  <c r="B26" i="10"/>
  <c r="B15" i="10"/>
  <c r="B16" i="10"/>
  <c r="B17" i="10"/>
  <c r="F17" i="10" s="1"/>
  <c r="B18" i="10"/>
  <c r="D18" i="10"/>
  <c r="B19" i="10"/>
  <c r="B20" i="10"/>
  <c r="B14" i="10"/>
  <c r="D14" i="10" s="1"/>
  <c r="E11" i="3"/>
  <c r="E27" i="19"/>
  <c r="E52" i="2"/>
  <c r="E50" i="2"/>
  <c r="E40" i="2"/>
  <c r="F97" i="2"/>
  <c r="E67" i="2"/>
  <c r="E59" i="2"/>
  <c r="E33" i="2"/>
  <c r="E16" i="2"/>
  <c r="C17" i="2"/>
  <c r="B114" i="2"/>
  <c r="B115" i="2"/>
  <c r="B116" i="2"/>
  <c r="B117" i="2"/>
  <c r="B118" i="2"/>
  <c r="B119" i="2"/>
  <c r="B120" i="2"/>
  <c r="B121" i="2"/>
  <c r="B111" i="2"/>
  <c r="B112" i="2"/>
  <c r="B30" i="2"/>
  <c r="B31" i="2"/>
  <c r="B19" i="14" s="1"/>
  <c r="B32" i="2"/>
  <c r="B33" i="2"/>
  <c r="B34" i="2"/>
  <c r="B35" i="2"/>
  <c r="B20" i="14" s="1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21" i="14" s="1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23" i="14"/>
  <c r="B90" i="2"/>
  <c r="B91" i="2"/>
  <c r="B92" i="2"/>
  <c r="B93" i="2"/>
  <c r="B94" i="2"/>
  <c r="B95" i="2"/>
  <c r="B96" i="2"/>
  <c r="B97" i="2"/>
  <c r="B98" i="2"/>
  <c r="B99" i="2"/>
  <c r="B26" i="14" s="1"/>
  <c r="B100" i="2"/>
  <c r="B101" i="2"/>
  <c r="B102" i="2"/>
  <c r="B103" i="2"/>
  <c r="B27" i="14" s="1"/>
  <c r="B104" i="2"/>
  <c r="B105" i="2"/>
  <c r="B106" i="2"/>
  <c r="B107" i="2"/>
  <c r="B29" i="14"/>
  <c r="B108" i="2"/>
  <c r="B109" i="2"/>
  <c r="B30" i="14" s="1"/>
  <c r="B10" i="2"/>
  <c r="B11" i="2"/>
  <c r="B12" i="2"/>
  <c r="B13" i="2"/>
  <c r="B14" i="2"/>
  <c r="B15" i="2"/>
  <c r="B16" i="2"/>
  <c r="B17" i="2"/>
  <c r="B18" i="2"/>
  <c r="B19" i="2"/>
  <c r="B17" i="14" s="1"/>
  <c r="B20" i="2"/>
  <c r="B21" i="2"/>
  <c r="B22" i="2"/>
  <c r="B23" i="2"/>
  <c r="B24" i="2"/>
  <c r="B25" i="2"/>
  <c r="B26" i="2"/>
  <c r="B27" i="2"/>
  <c r="B28" i="2"/>
  <c r="B29" i="2"/>
  <c r="A113" i="2"/>
  <c r="A121" i="2"/>
  <c r="A120" i="2"/>
  <c r="A119" i="2"/>
  <c r="A118" i="2"/>
  <c r="A117" i="2"/>
  <c r="A116" i="2"/>
  <c r="A115" i="2"/>
  <c r="A114" i="2"/>
  <c r="A112" i="2"/>
  <c r="A111" i="2"/>
  <c r="A110" i="2"/>
  <c r="A106" i="2"/>
  <c r="A107" i="2"/>
  <c r="A108" i="2"/>
  <c r="A109" i="2"/>
  <c r="A102" i="2"/>
  <c r="A103" i="2"/>
  <c r="A104" i="2"/>
  <c r="A105" i="2"/>
  <c r="A100" i="2"/>
  <c r="A101" i="2"/>
  <c r="A99" i="2"/>
  <c r="A98" i="2"/>
  <c r="A97" i="2"/>
  <c r="A96" i="2"/>
  <c r="A95" i="2"/>
  <c r="A93" i="2"/>
  <c r="A94" i="2"/>
  <c r="A92" i="2"/>
  <c r="A91" i="2"/>
  <c r="A90" i="2"/>
  <c r="A89" i="2"/>
  <c r="A87" i="2"/>
  <c r="A88" i="2"/>
  <c r="A85" i="2"/>
  <c r="A86" i="2"/>
  <c r="A83" i="2"/>
  <c r="A84" i="2"/>
  <c r="A82" i="2"/>
  <c r="A81" i="2"/>
  <c r="A76" i="2"/>
  <c r="A77" i="2"/>
  <c r="A78" i="2"/>
  <c r="A79" i="2"/>
  <c r="A80" i="2"/>
  <c r="A75" i="2"/>
  <c r="A74" i="2"/>
  <c r="A73" i="2"/>
  <c r="A72" i="2"/>
  <c r="A71" i="2"/>
  <c r="A68" i="2"/>
  <c r="A69" i="2"/>
  <c r="A70" i="2"/>
  <c r="A67" i="2"/>
  <c r="A63" i="2"/>
  <c r="A64" i="2"/>
  <c r="A65" i="2"/>
  <c r="A66" i="2"/>
  <c r="A60" i="2"/>
  <c r="A61" i="2"/>
  <c r="A62" i="2"/>
  <c r="A59" i="2"/>
  <c r="A58" i="2"/>
  <c r="A56" i="2"/>
  <c r="A57" i="2"/>
  <c r="A54" i="2"/>
  <c r="A55" i="2"/>
  <c r="A50" i="2"/>
  <c r="A51" i="2"/>
  <c r="A52" i="2"/>
  <c r="A53" i="2"/>
  <c r="A47" i="2"/>
  <c r="A48" i="2"/>
  <c r="A49" i="2"/>
  <c r="A44" i="2"/>
  <c r="A45" i="2"/>
  <c r="A46" i="2"/>
  <c r="A37" i="2"/>
  <c r="A38" i="2"/>
  <c r="A39" i="2"/>
  <c r="A40" i="2"/>
  <c r="A41" i="2"/>
  <c r="A42" i="2"/>
  <c r="A43" i="2"/>
  <c r="A36" i="2"/>
  <c r="A35" i="2"/>
  <c r="A34" i="2"/>
  <c r="A33" i="2"/>
  <c r="A32" i="2"/>
  <c r="A31" i="2"/>
  <c r="A30" i="2"/>
  <c r="A29" i="2"/>
  <c r="A28" i="2"/>
  <c r="A27" i="2"/>
  <c r="A26" i="2"/>
  <c r="A25" i="2"/>
  <c r="A21" i="2"/>
  <c r="A22" i="2"/>
  <c r="A23" i="2"/>
  <c r="A24" i="2"/>
  <c r="A20" i="2"/>
  <c r="A19" i="2"/>
  <c r="A18" i="2"/>
  <c r="A12" i="2"/>
  <c r="A13" i="2"/>
  <c r="A14" i="2"/>
  <c r="A15" i="2"/>
  <c r="A16" i="2"/>
  <c r="A17" i="2"/>
  <c r="A11" i="2"/>
  <c r="A10" i="2"/>
  <c r="A9" i="2"/>
  <c r="C10" i="2"/>
  <c r="C18" i="2" s="1"/>
  <c r="D46" i="10"/>
  <c r="D10" i="2"/>
  <c r="D92" i="2"/>
  <c r="H113" i="2"/>
  <c r="E13" i="3"/>
  <c r="E29" i="19"/>
  <c r="E26" i="19"/>
  <c r="C10" i="19"/>
  <c r="D115" i="2"/>
  <c r="F104" i="2"/>
  <c r="F95" i="2"/>
  <c r="F93" i="2"/>
  <c r="C85" i="2"/>
  <c r="E85" i="2"/>
  <c r="C84" i="2"/>
  <c r="E84" i="2"/>
  <c r="C83" i="2"/>
  <c r="E83" i="2"/>
  <c r="C82" i="2"/>
  <c r="E82" i="2"/>
  <c r="C80" i="2"/>
  <c r="E80" i="2"/>
  <c r="C79" i="2"/>
  <c r="E79" i="2"/>
  <c r="C78" i="2"/>
  <c r="E78" i="2"/>
  <c r="C77" i="2"/>
  <c r="C76" i="2"/>
  <c r="E76" i="2" s="1"/>
  <c r="C75" i="2"/>
  <c r="C74" i="2" s="1"/>
  <c r="C58" i="2"/>
  <c r="F50" i="2"/>
  <c r="E48" i="2"/>
  <c r="E46" i="2"/>
  <c r="F40" i="2"/>
  <c r="E38" i="2"/>
  <c r="E36" i="2"/>
  <c r="E32" i="2"/>
  <c r="E26" i="2"/>
  <c r="C115" i="2"/>
  <c r="E17" i="2"/>
  <c r="F13" i="2"/>
  <c r="C6" i="3"/>
  <c r="C6" i="2"/>
  <c r="C6" i="19" s="1"/>
  <c r="D22" i="19"/>
  <c r="D34" i="14" s="1"/>
  <c r="D15" i="10"/>
  <c r="E21" i="19"/>
  <c r="E33" i="14"/>
  <c r="E30" i="19"/>
  <c r="C32" i="14"/>
  <c r="E12" i="19"/>
  <c r="E14" i="19"/>
  <c r="E16" i="19"/>
  <c r="E10" i="19"/>
  <c r="D74" i="2"/>
  <c r="D21" i="14"/>
  <c r="D57" i="2"/>
  <c r="E57" i="2" s="1"/>
  <c r="D56" i="2"/>
  <c r="E56" i="2" s="1"/>
  <c r="D31" i="2"/>
  <c r="D19" i="14" s="1"/>
  <c r="C108" i="2"/>
  <c r="E108" i="2" s="1"/>
  <c r="C107" i="2"/>
  <c r="C29" i="14" s="1"/>
  <c r="C98" i="2"/>
  <c r="E77" i="2"/>
  <c r="F33" i="2"/>
  <c r="B16" i="14"/>
  <c r="B18" i="14"/>
  <c r="B22" i="14"/>
  <c r="B24" i="14"/>
  <c r="B25" i="14"/>
  <c r="B28" i="14"/>
  <c r="F21" i="14"/>
  <c r="F25" i="14"/>
  <c r="F29" i="14"/>
  <c r="F32" i="14"/>
  <c r="F33" i="14"/>
  <c r="E40" i="14"/>
  <c r="F40" i="14"/>
  <c r="E41" i="14"/>
  <c r="F41" i="14"/>
  <c r="E42" i="14"/>
  <c r="F42" i="14"/>
  <c r="E43" i="14"/>
  <c r="F43" i="14"/>
  <c r="E44" i="14"/>
  <c r="F44" i="14"/>
  <c r="E45" i="14"/>
  <c r="F45" i="14"/>
  <c r="F47" i="14"/>
  <c r="A45" i="10"/>
  <c r="A46" i="10"/>
  <c r="F19" i="10"/>
  <c r="A34" i="19"/>
  <c r="E20" i="19"/>
  <c r="E32" i="14"/>
  <c r="E11" i="19"/>
  <c r="E13" i="19"/>
  <c r="E15" i="19"/>
  <c r="E17" i="19"/>
  <c r="D29" i="14"/>
  <c r="D31" i="19"/>
  <c r="D45" i="10"/>
  <c r="E28" i="19"/>
  <c r="D25" i="14"/>
  <c r="D45" i="14"/>
  <c r="C45" i="14"/>
  <c r="D44" i="14"/>
  <c r="C44" i="14"/>
  <c r="D43" i="14"/>
  <c r="C43" i="14"/>
  <c r="D42" i="14"/>
  <c r="C42" i="14"/>
  <c r="D41" i="14"/>
  <c r="C41" i="14"/>
  <c r="D40" i="14"/>
  <c r="C40" i="14"/>
  <c r="D35" i="14"/>
  <c r="D33" i="14"/>
  <c r="C33" i="14"/>
  <c r="D32" i="14"/>
  <c r="B45" i="14"/>
  <c r="B44" i="14"/>
  <c r="B43" i="14"/>
  <c r="B42" i="14"/>
  <c r="B41" i="14"/>
  <c r="B40" i="14"/>
  <c r="B35" i="14"/>
  <c r="B34" i="14"/>
  <c r="B32" i="14"/>
  <c r="B38" i="14"/>
  <c r="B37" i="14"/>
  <c r="B36" i="14"/>
  <c r="B33" i="14"/>
  <c r="T109" i="10"/>
  <c r="O109" i="10"/>
  <c r="J109" i="10"/>
  <c r="F109" i="10"/>
  <c r="B47" i="14"/>
  <c r="F10" i="19"/>
  <c r="E34" i="19"/>
  <c r="D36" i="19"/>
  <c r="E36" i="19" s="1"/>
  <c r="F15" i="10"/>
  <c r="D19" i="10"/>
  <c r="F65" i="2"/>
  <c r="E13" i="2"/>
  <c r="F67" i="2"/>
  <c r="B46" i="10"/>
  <c r="C22" i="19"/>
  <c r="F16" i="2"/>
  <c r="E31" i="19"/>
  <c r="B45" i="10"/>
  <c r="D99" i="2"/>
  <c r="D26" i="14" s="1"/>
  <c r="E100" i="2"/>
  <c r="E101" i="2"/>
  <c r="E10" i="3"/>
  <c r="F32" i="2"/>
  <c r="E61" i="2"/>
  <c r="D47" i="10"/>
  <c r="C119" i="2"/>
  <c r="F60" i="2"/>
  <c r="C118" i="2"/>
  <c r="E45" i="2"/>
  <c r="F100" i="2"/>
  <c r="F45" i="10"/>
  <c r="F70" i="2"/>
  <c r="E93" i="2"/>
  <c r="F26" i="2"/>
  <c r="F62" i="2"/>
  <c r="D22" i="10"/>
  <c r="F22" i="10"/>
  <c r="F115" i="2"/>
  <c r="H45" i="10"/>
  <c r="E44" i="2"/>
  <c r="F44" i="2"/>
  <c r="D118" i="2"/>
  <c r="E24" i="2"/>
  <c r="E42" i="2"/>
  <c r="C22" i="14"/>
  <c r="C34" i="14"/>
  <c r="E75" i="2"/>
  <c r="F11" i="2"/>
  <c r="E11" i="2"/>
  <c r="C19" i="2"/>
  <c r="E29" i="2"/>
  <c r="E69" i="2"/>
  <c r="F69" i="2"/>
  <c r="E88" i="2"/>
  <c r="F88" i="2"/>
  <c r="E94" i="2"/>
  <c r="E54" i="2"/>
  <c r="F54" i="2"/>
  <c r="E25" i="19"/>
  <c r="F34" i="19"/>
  <c r="H46" i="10"/>
  <c r="C24" i="19"/>
  <c r="C36" i="14" s="1"/>
  <c r="C37" i="14"/>
  <c r="C17" i="14" l="1"/>
  <c r="C16" i="14"/>
  <c r="C30" i="2"/>
  <c r="B32" i="10"/>
  <c r="B28" i="10"/>
  <c r="B36" i="10" s="1"/>
  <c r="B27" i="10"/>
  <c r="B35" i="10" s="1"/>
  <c r="B31" i="10"/>
  <c r="D47" i="14"/>
  <c r="E98" i="2"/>
  <c r="E25" i="14" s="1"/>
  <c r="C25" i="14"/>
  <c r="C21" i="14"/>
  <c r="E74" i="2"/>
  <c r="E21" i="14" s="1"/>
  <c r="F34" i="10"/>
  <c r="C92" i="2"/>
  <c r="C91" i="2" s="1"/>
  <c r="C90" i="2" s="1"/>
  <c r="C24" i="14" s="1"/>
  <c r="C103" i="2"/>
  <c r="C27" i="14" s="1"/>
  <c r="E105" i="2"/>
  <c r="C23" i="10"/>
  <c r="D23" i="2"/>
  <c r="E43" i="2"/>
  <c r="F105" i="2"/>
  <c r="E99" i="2"/>
  <c r="E26" i="14" s="1"/>
  <c r="E28" i="2"/>
  <c r="E27" i="2" s="1"/>
  <c r="E14" i="3"/>
  <c r="D26" i="10"/>
  <c r="B34" i="10"/>
  <c r="D34" i="10" s="1"/>
  <c r="E23" i="19"/>
  <c r="E35" i="14" s="1"/>
  <c r="C35" i="14"/>
  <c r="F23" i="19"/>
  <c r="F35" i="14" s="1"/>
  <c r="C38" i="19"/>
  <c r="C38" i="14" s="1"/>
  <c r="D30" i="10"/>
  <c r="F30" i="10"/>
  <c r="E14" i="2"/>
  <c r="D22" i="2"/>
  <c r="E63" i="2"/>
  <c r="D87" i="2"/>
  <c r="D119" i="2"/>
  <c r="F45" i="2"/>
  <c r="E22" i="19"/>
  <c r="E34" i="14" s="1"/>
  <c r="F99" i="2"/>
  <c r="F26" i="14" s="1"/>
  <c r="E118" i="2"/>
  <c r="F118" i="2"/>
  <c r="D37" i="19"/>
  <c r="F43" i="2"/>
  <c r="C35" i="2"/>
  <c r="C20" i="14" s="1"/>
  <c r="C117" i="2"/>
  <c r="B21" i="10" s="1"/>
  <c r="B29" i="10" s="1"/>
  <c r="F26" i="10"/>
  <c r="B47" i="10"/>
  <c r="F46" i="10"/>
  <c r="E107" i="2"/>
  <c r="E29" i="14" s="1"/>
  <c r="F14" i="10"/>
  <c r="E115" i="2"/>
  <c r="D91" i="2"/>
  <c r="E92" i="2"/>
  <c r="E91" i="2" s="1"/>
  <c r="F20" i="10"/>
  <c r="D20" i="10"/>
  <c r="C116" i="2"/>
  <c r="C114" i="2" s="1"/>
  <c r="E21" i="2"/>
  <c r="C31" i="2"/>
  <c r="C111" i="2" s="1"/>
  <c r="D27" i="2"/>
  <c r="F29" i="2"/>
  <c r="F49" i="2"/>
  <c r="E49" i="2"/>
  <c r="F92" i="2"/>
  <c r="F71" i="2"/>
  <c r="F21" i="2"/>
  <c r="F10" i="2"/>
  <c r="F22" i="19"/>
  <c r="F34" i="14" s="1"/>
  <c r="F28" i="2"/>
  <c r="F73" i="2"/>
  <c r="E66" i="2"/>
  <c r="F72" i="2"/>
  <c r="D17" i="10"/>
  <c r="D18" i="2"/>
  <c r="E10" i="2"/>
  <c r="F63" i="2"/>
  <c r="C9" i="3"/>
  <c r="C47" i="14" s="1"/>
  <c r="F16" i="10"/>
  <c r="D16" i="10"/>
  <c r="F20" i="2"/>
  <c r="E20" i="2"/>
  <c r="D58" i="2"/>
  <c r="F58" i="2" s="1"/>
  <c r="D35" i="19"/>
  <c r="E60" i="2"/>
  <c r="F68" i="2"/>
  <c r="D103" i="2"/>
  <c r="E104" i="2"/>
  <c r="F91" i="2" l="1"/>
  <c r="D90" i="2"/>
  <c r="E119" i="2"/>
  <c r="F119" i="2"/>
  <c r="D33" i="19"/>
  <c r="F35" i="19"/>
  <c r="E35" i="19"/>
  <c r="B25" i="10"/>
  <c r="B33" i="10" s="1"/>
  <c r="D19" i="2"/>
  <c r="E22" i="2"/>
  <c r="D116" i="2"/>
  <c r="F22" i="2"/>
  <c r="C27" i="10"/>
  <c r="C31" i="10"/>
  <c r="D23" i="10"/>
  <c r="F23" i="10"/>
  <c r="E9" i="3"/>
  <c r="E47" i="14" s="1"/>
  <c r="C120" i="2"/>
  <c r="D16" i="14"/>
  <c r="E19" i="11" s="1"/>
  <c r="F18" i="2"/>
  <c r="F16" i="14" s="1"/>
  <c r="E18" i="2"/>
  <c r="E16" i="14" s="1"/>
  <c r="D111" i="2"/>
  <c r="D30" i="2"/>
  <c r="D35" i="2"/>
  <c r="F27" i="2"/>
  <c r="F47" i="10"/>
  <c r="H47" i="10"/>
  <c r="F87" i="2"/>
  <c r="D86" i="2"/>
  <c r="E87" i="2"/>
  <c r="C112" i="2"/>
  <c r="E103" i="2"/>
  <c r="E27" i="14" s="1"/>
  <c r="F103" i="2"/>
  <c r="F27" i="14" s="1"/>
  <c r="D27" i="14"/>
  <c r="C121" i="2"/>
  <c r="E58" i="2"/>
  <c r="F31" i="2"/>
  <c r="F19" i="14" s="1"/>
  <c r="C19" i="14"/>
  <c r="E31" i="2"/>
  <c r="E19" i="14" s="1"/>
  <c r="F37" i="19"/>
  <c r="F37" i="14" s="1"/>
  <c r="E37" i="19"/>
  <c r="E37" i="14" s="1"/>
  <c r="D37" i="14"/>
  <c r="F23" i="2"/>
  <c r="C24" i="10"/>
  <c r="E23" i="2"/>
  <c r="D117" i="2"/>
  <c r="C89" i="2"/>
  <c r="C18" i="14"/>
  <c r="F117" i="2" l="1"/>
  <c r="C21" i="10"/>
  <c r="E117" i="2"/>
  <c r="D114" i="2"/>
  <c r="F116" i="2"/>
  <c r="E116" i="2"/>
  <c r="C106" i="2"/>
  <c r="C23" i="14"/>
  <c r="E35" i="2"/>
  <c r="E20" i="14" s="1"/>
  <c r="D20" i="14"/>
  <c r="F35" i="2"/>
  <c r="F20" i="14" s="1"/>
  <c r="F30" i="2"/>
  <c r="F18" i="14" s="1"/>
  <c r="D18" i="14"/>
  <c r="E10" i="11"/>
  <c r="D89" i="2"/>
  <c r="E30" i="2"/>
  <c r="E18" i="14" s="1"/>
  <c r="D81" i="2"/>
  <c r="F86" i="2"/>
  <c r="E86" i="2"/>
  <c r="F111" i="2"/>
  <c r="I111" i="2"/>
  <c r="E111" i="2"/>
  <c r="D31" i="10"/>
  <c r="F31" i="10"/>
  <c r="F90" i="2"/>
  <c r="F24" i="14" s="1"/>
  <c r="D24" i="14"/>
  <c r="E90" i="2"/>
  <c r="E24" i="14" s="1"/>
  <c r="C28" i="10"/>
  <c r="C32" i="10"/>
  <c r="D24" i="10"/>
  <c r="F24" i="10"/>
  <c r="C25" i="10"/>
  <c r="D27" i="10"/>
  <c r="C35" i="10"/>
  <c r="F27" i="10"/>
  <c r="D17" i="14"/>
  <c r="F19" i="2"/>
  <c r="F17" i="14" s="1"/>
  <c r="D112" i="2"/>
  <c r="E19" i="2"/>
  <c r="E17" i="14" s="1"/>
  <c r="E33" i="19"/>
  <c r="F33" i="19"/>
  <c r="D24" i="19"/>
  <c r="D106" i="2" l="1"/>
  <c r="D23" i="14"/>
  <c r="E89" i="2"/>
  <c r="E23" i="14" s="1"/>
  <c r="F89" i="2"/>
  <c r="F23" i="14" s="1"/>
  <c r="E112" i="2"/>
  <c r="F112" i="2"/>
  <c r="I112" i="2"/>
  <c r="D25" i="10"/>
  <c r="C33" i="10"/>
  <c r="F25" i="10"/>
  <c r="D28" i="10"/>
  <c r="C36" i="10"/>
  <c r="F28" i="10"/>
  <c r="F114" i="2"/>
  <c r="E114" i="2"/>
  <c r="C28" i="14"/>
  <c r="C109" i="2"/>
  <c r="D38" i="19"/>
  <c r="E24" i="19"/>
  <c r="E36" i="14" s="1"/>
  <c r="F24" i="19"/>
  <c r="F36" i="14" s="1"/>
  <c r="D36" i="14"/>
  <c r="F35" i="10"/>
  <c r="D35" i="10"/>
  <c r="F21" i="10"/>
  <c r="D21" i="10"/>
  <c r="C29" i="10"/>
  <c r="F32" i="10"/>
  <c r="D32" i="10"/>
  <c r="E81" i="2"/>
  <c r="E22" i="14" s="1"/>
  <c r="D22" i="14"/>
  <c r="F81" i="2"/>
  <c r="F22" i="14" s="1"/>
  <c r="D120" i="2"/>
  <c r="D121" i="2" s="1"/>
  <c r="E121" i="2" l="1"/>
  <c r="F121" i="2"/>
  <c r="D29" i="10"/>
  <c r="F29" i="10"/>
  <c r="E38" i="19"/>
  <c r="E38" i="14" s="1"/>
  <c r="D38" i="14"/>
  <c r="F38" i="19"/>
  <c r="F38" i="14" s="1"/>
  <c r="F36" i="10"/>
  <c r="D36" i="10"/>
  <c r="C30" i="14"/>
  <c r="C18" i="19"/>
  <c r="F120" i="2"/>
  <c r="E120" i="2"/>
  <c r="D33" i="10"/>
  <c r="F33" i="10"/>
  <c r="D109" i="2"/>
  <c r="F106" i="2"/>
  <c r="F28" i="14" s="1"/>
  <c r="D28" i="14"/>
  <c r="E106" i="2"/>
  <c r="E28" i="14" s="1"/>
  <c r="D18" i="19" l="1"/>
  <c r="D30" i="14"/>
  <c r="E18" i="11" s="1"/>
  <c r="F109" i="2"/>
  <c r="F30" i="14" s="1"/>
  <c r="E12" i="11"/>
  <c r="E109" i="2"/>
  <c r="E30" i="14" s="1"/>
  <c r="E11" i="11"/>
  <c r="E13" i="11"/>
  <c r="F18" i="19" l="1"/>
  <c r="E18" i="19"/>
</calcChain>
</file>

<file path=xl/comments1.xml><?xml version="1.0" encoding="utf-8"?>
<comments xmlns="http://schemas.openxmlformats.org/spreadsheetml/2006/main">
  <authors>
    <author>11</author>
  </authors>
  <commentList>
    <comment ref="D4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супровід 1-С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прозоро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17,2 отримання дозвулу на виконання робіт підвищеної небезпеки, 13,5 - отримання декларації відповідності, атестація робочих місць, 1,1 - журнали і стенди, 8,5  - спецодяг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навчання з охорони праці працівників керівного складу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об'ява про вишку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5,2 запасні частини, 2,8 - проведення ТО з експертним висновком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списання нарахованої та несплаченої пені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<sst xmlns="http://schemas.openxmlformats.org/spreadsheetml/2006/main" count="407" uniqueCount="278">
  <si>
    <t>Код рядка</t>
  </si>
  <si>
    <t>придбання (виготовлення) основних засобів</t>
  </si>
  <si>
    <t>придбання (створення) нематеріальних активів</t>
  </si>
  <si>
    <t xml:space="preserve">Код рядка </t>
  </si>
  <si>
    <t>Резервний фонд</t>
  </si>
  <si>
    <t>неустойки (штрафи, пені)</t>
  </si>
  <si>
    <t>Інші операційні витрати</t>
  </si>
  <si>
    <t>придбання (виготовлення) інших необоротних матеріальних активів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</si>
  <si>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</si>
  <si>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</si>
  <si>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</si>
  <si>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</si>
  <si>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</si>
  <si>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</si>
  <si>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</si>
  <si>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відрахування на соціальні заходи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</si>
  <si>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</si>
  <si>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</si>
  <si>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</si>
  <si>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</si>
  <si>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</si>
  <si>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</si>
  <si>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</si>
  <si>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</si>
  <si>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</si>
  <si>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Зобов'язання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</si>
  <si>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</si>
  <si>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</si>
  <si>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</si>
  <si>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 xml:space="preserve">Вид кредитного продукту та цільове призначення </t>
  </si>
  <si>
    <t>(посада)</t>
  </si>
  <si>
    <t>(підпис)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</si>
  <si>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</si>
  <si>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</si>
  <si>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</si>
  <si>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</si>
  <si>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Заборгованість на останню дату</t>
  </si>
  <si>
    <t>Бюджетне фінансування</t>
  </si>
  <si>
    <t>інші платежі (розшифрувати)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</si>
  <si>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</si>
  <si>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</si>
  <si>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</si>
  <si>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</si>
  <si>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</si>
  <si>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</si>
  <si>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</si>
  <si>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І. Формування фінансових результатів</t>
  </si>
  <si>
    <t>плата за користування надрами</t>
  </si>
  <si>
    <t>Оптимальне значення</t>
  </si>
  <si>
    <t>Факт за звітний період поточного року на останню дату</t>
  </si>
  <si>
    <t>Примітки</t>
  </si>
  <si>
    <t>&gt; 0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</si>
  <si>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</si>
  <si>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</si>
  <si>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</si>
  <si>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</si>
  <si>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</si>
  <si>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</si>
  <si>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</si>
  <si>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</si>
  <si>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</si>
  <si>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</si>
  <si>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</si>
  <si>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</si>
  <si>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</si>
  <si>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</si>
  <si>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</si>
  <si>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Найменування  банку</t>
  </si>
  <si>
    <t>Інші джерела (розшифрувати)</t>
  </si>
  <si>
    <t>______________________________________</t>
  </si>
  <si>
    <t>у тому числі за основними видами діяльності за КВЕД</t>
  </si>
  <si>
    <t>(найменування підприємства)</t>
  </si>
  <si>
    <t>Середньооблікова чисельність осіб, у тому числі:</t>
  </si>
  <si>
    <t>Витрати на збут</t>
  </si>
  <si>
    <t>Витрати (дохід) з податку на прибуток</t>
  </si>
  <si>
    <t>Адміністративні витрати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</si>
  <si>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</si>
  <si>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</si>
  <si>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</si>
  <si>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</si>
  <si>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</si>
  <si>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</si>
  <si>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</si>
  <si>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</si>
  <si>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</si>
  <si>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</si>
  <si>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</si>
  <si>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</si>
  <si>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</si>
  <si>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</si>
  <si>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</si>
  <si>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</si>
  <si>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</si>
  <si>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</si>
  <si>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</si>
  <si>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</si>
  <si>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 xml:space="preserve">Вплив зміни валютних курсів на залишок коштів 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</si>
  <si>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</si>
  <si>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</si>
  <si>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</si>
  <si>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</si>
  <si>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</si>
  <si>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</si>
  <si>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</si>
  <si>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</si>
  <si>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</si>
  <si>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</si>
  <si>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</si>
  <si>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</si>
  <si>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</si>
  <si>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</si>
  <si>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</si>
  <si>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</si>
  <si>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</si>
  <si>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</si>
  <si>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</si>
  <si>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</si>
  <si>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</si>
  <si>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</si>
  <si>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</si>
  <si>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</si>
  <si>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</si>
  <si>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</si>
  <si>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</si>
  <si>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</si>
  <si>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</si>
  <si>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</si>
  <si>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Капітальні інвестиції</t>
  </si>
  <si>
    <t>IV. Капітальні інвестиції</t>
  </si>
  <si>
    <t xml:space="preserve">IV. Капітальні інвестиції </t>
  </si>
  <si>
    <t>2145/1</t>
  </si>
  <si>
    <t>2145/2</t>
  </si>
  <si>
    <t>4010</t>
  </si>
  <si>
    <t>Чистий рух грошових коштів від інвестиційної діяльності</t>
  </si>
  <si>
    <t>тис. гривень (без ПДВ)</t>
  </si>
  <si>
    <t>Найменування об’єкта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</si>
  <si>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</si>
  <si>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</si>
  <si>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</si>
  <si>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</si>
  <si>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директор</t>
  </si>
  <si>
    <t>працівники</t>
  </si>
  <si>
    <t>Найменування показника</t>
  </si>
  <si>
    <t>Дивіденди/відрахування частини чистого прибутку</t>
  </si>
  <si>
    <t>Усього виплат на користь держави</t>
  </si>
  <si>
    <t>I. Формування фінансових результатів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</si>
  <si>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</si>
  <si>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</si>
  <si>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</si>
  <si>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</si>
  <si>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</si>
  <si>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</si>
  <si>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 xml:space="preserve">                                     (посада)</t>
  </si>
  <si>
    <r>
      <t xml:space="preserve">Керівник </t>
    </r>
    <r>
      <rPr>
        <sz val="14"/>
        <rFont val="Times New Roman"/>
        <family val="1"/>
        <charset val="204"/>
      </rPr>
      <t>_______________________________</t>
    </r>
  </si>
  <si>
    <t>Власні кошти (розшифрувати)</t>
  </si>
  <si>
    <t>Валовий прибуток/збиток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</si>
  <si>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</si>
  <si>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</si>
  <si>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</si>
  <si>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</si>
  <si>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</si>
  <si>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</si>
  <si>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</si>
  <si>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</si>
  <si>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</si>
  <si>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</si>
  <si>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</si>
  <si>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</si>
  <si>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</si>
  <si>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</si>
  <si>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</si>
  <si>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</si>
  <si>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</si>
  <si>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</si>
  <si>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</si>
  <si>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</si>
  <si>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</si>
  <si>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</si>
  <si>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</si>
  <si>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 xml:space="preserve">      Загальна інформація про підприємство (резюме)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</si>
  <si>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</si>
  <si>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</si>
  <si>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 xml:space="preserve">      2. Інформація про бізнес підприємства (код рядка 1000 фінансового плану)</t>
  </si>
  <si>
    <t xml:space="preserve">      3. Діючі фінансові зобов'язання підприємства</t>
  </si>
  <si>
    <t xml:space="preserve">      4. Інформація щодо отримання та повернення залучених коштів</t>
  </si>
  <si>
    <t xml:space="preserve">       5. Витрати, пов'язані з використанням власних службових автомобілів (у складі адміністративних витрат, рядок 1041)</t>
  </si>
  <si>
    <t xml:space="preserve">       6. Витрати на оренду службових автомобілів (у складі адміністративних витрат, рядок 1042)</t>
  </si>
  <si>
    <t xml:space="preserve">      7. Джерела капітальних інвестицій</t>
  </si>
  <si>
    <t>Сума, валюта за договорами</t>
  </si>
  <si>
    <t>у тому числі за їх видами</t>
  </si>
  <si>
    <t>Інші операційні доходи</t>
  </si>
  <si>
    <t>Інші доходи</t>
  </si>
  <si>
    <t>Інші витрати</t>
  </si>
  <si>
    <t>Фінансовий результат від операційної діяльності: прибуток/збиток</t>
  </si>
  <si>
    <t>Фінансовий результат до оподаткування:  прибуток/збиток</t>
  </si>
  <si>
    <t>Чистий  фінансовий результат: прибуток/збиток</t>
  </si>
  <si>
    <t>Відрахування частини чистого прибутку до міського бюджету</t>
  </si>
  <si>
    <r>
      <rPr>
        <b/>
        <sz val="14"/>
        <rFont val="Times New Roman"/>
        <family val="1"/>
        <charset val="204"/>
      </rPr>
      <t>Коефіцієнт рентабельності активів</t>
    </r>
    <r>
      <rPr>
        <sz val="14"/>
        <rFont val="Times New Roman"/>
        <family val="1"/>
        <charset val="204"/>
      </rPr>
      <t xml:space="preserve">
(чистий фінансовий результат рядок 2350 ф.2 / вартість активів, рядок 1300 ф.1)</t>
    </r>
  </si>
  <si>
    <r>
      <rPr>
        <b/>
        <sz val="14"/>
        <rFont val="Times New Roman"/>
        <family val="1"/>
        <charset val="204"/>
      </rPr>
      <t>Валова рентабельність</t>
    </r>
    <r>
      <rPr>
        <sz val="14"/>
        <rFont val="Times New Roman"/>
        <family val="1"/>
        <charset val="204"/>
      </rPr>
      <t xml:space="preserve">
(валовий прибуток рядок 2090 ф.2  / чистий дохід від реалізації продукції (товарів, робіт, послуг) рядок 2000 ф.2, %)</t>
    </r>
  </si>
  <si>
    <r>
      <rPr>
        <b/>
        <sz val="14"/>
        <rFont val="Times New Roman"/>
        <family val="1"/>
        <charset val="204"/>
      </rPr>
      <t>Коефіцієнт рентабельності власного капіталу</t>
    </r>
    <r>
      <rPr>
        <sz val="14"/>
        <rFont val="Times New Roman"/>
        <family val="1"/>
        <charset val="204"/>
      </rPr>
      <t xml:space="preserve">
(чистий фінансовий результат, рядок 2350 ф.2 / власний капітал, рядок 1495 ф.1)</t>
    </r>
  </si>
  <si>
    <r>
      <rPr>
        <b/>
        <sz val="14"/>
        <rFont val="Times New Roman"/>
        <family val="1"/>
        <charset val="204"/>
      </rPr>
      <t>Коефіцієнт рентабельності діяльності</t>
    </r>
    <r>
      <rPr>
        <sz val="14"/>
        <rFont val="Times New Roman"/>
        <family val="1"/>
        <charset val="204"/>
      </rPr>
      <t xml:space="preserve">
(чистий фінансовий результат, рядок 2350 ф.2 / чистий дохід від реалізації продукції (товарів, робіт, послуг), рядок 2000 ф.2)</t>
    </r>
  </si>
  <si>
    <r>
      <rPr>
        <b/>
        <sz val="14"/>
        <rFont val="Times New Roman"/>
        <family val="1"/>
        <charset val="204"/>
      </rPr>
      <t>Коефіцієнт фінансової стійкості</t>
    </r>
    <r>
      <rPr>
        <sz val="14"/>
        <rFont val="Times New Roman"/>
        <family val="1"/>
        <charset val="204"/>
      </rPr>
      <t xml:space="preserve">
(власний капітал, рядок 1495 ф.1 / довгострокові зобов'язання, рядок 1595 ф.1 + поточні зобов'язання, рядок 1695 ф.1)</t>
    </r>
  </si>
  <si>
    <r>
      <rPr>
        <b/>
        <sz val="14"/>
        <rFont val="Times New Roman"/>
        <family val="1"/>
        <charset val="204"/>
      </rPr>
      <t>Коефіцієнт поточної ліквідності (покриття)</t>
    </r>
    <r>
      <rPr>
        <sz val="14"/>
        <rFont val="Times New Roman"/>
        <family val="1"/>
        <charset val="204"/>
      </rPr>
      <t xml:space="preserve">
(оборотні активи, рядок 1195 ф.1 / поточні зобов'язання, рядок 1695 ф.1)</t>
    </r>
  </si>
  <si>
    <r>
      <rPr>
        <b/>
        <sz val="14"/>
        <rFont val="Times New Roman"/>
        <family val="1"/>
        <charset val="204"/>
      </rPr>
      <t>Коефіцієнт відношення капітальних інвестицій до чистого доходу (виручки) від реалізації продукції (товарів, робіт, послуг)</t>
    </r>
    <r>
      <rPr>
        <sz val="14"/>
        <rFont val="Times New Roman"/>
        <family val="1"/>
        <charset val="204"/>
      </rPr>
      <t xml:space="preserve">
(рядок 4000 розділу IV фінансового плану / рядок 1040 розділу I фінансового плану)</t>
    </r>
  </si>
  <si>
    <r>
      <rPr>
        <b/>
        <sz val="14"/>
        <rFont val="Times New Roman"/>
        <family val="1"/>
        <charset val="204"/>
      </rPr>
      <t xml:space="preserve">Коефіцієнт зносу основних засобів </t>
    </r>
    <r>
      <rPr>
        <sz val="14"/>
        <rFont val="Times New Roman"/>
        <family val="1"/>
        <charset val="204"/>
      </rPr>
      <t xml:space="preserve">
(сума зносу, рядок 1012 ф.1 / первісна вартість основних засобів, рядок 1011 ф.1) 
(форма 1, рядок 1012 / форма 1, рядок 1011)</t>
    </r>
  </si>
  <si>
    <t>ЗВІТ</t>
  </si>
  <si>
    <t>ПРО ВИКОНАННЯ ФІНАНСОВОГО ПЛАНУ КОМУНАЛЬНОГО ПІДПРИЄМСТВА</t>
  </si>
  <si>
    <t>Звітний період</t>
  </si>
  <si>
    <t>план</t>
  </si>
  <si>
    <t>факт</t>
  </si>
  <si>
    <t>відхилення, +/-</t>
  </si>
  <si>
    <t>виконання,%</t>
  </si>
  <si>
    <t>пояснення та обгрунтування відхилення від запланованого рівня доходів/витрат</t>
  </si>
  <si>
    <t>&gt; 1 - 1,5</t>
  </si>
  <si>
    <t xml:space="preserve">Показує достатність ресурсів підприємства, які може бути використано для погашення його поточних зобов'язань.  </t>
  </si>
  <si>
    <t xml:space="preserve">(ініціали, прізвище)    </t>
  </si>
  <si>
    <t xml:space="preserve">                                            (посада)</t>
  </si>
  <si>
    <t>____________</t>
  </si>
  <si>
    <t xml:space="preserve">   (посада)</t>
  </si>
  <si>
    <t xml:space="preserve">      (ініціали, прізвище)    </t>
  </si>
  <si>
    <t xml:space="preserve">                                      (посада)</t>
  </si>
  <si>
    <t xml:space="preserve">       (ініціали, прізвище)    </t>
  </si>
  <si>
    <t>план звітного періоду</t>
  </si>
  <si>
    <t>факт звітного періоду</t>
  </si>
  <si>
    <t>виконання, %</t>
  </si>
  <si>
    <t>Фактичний показник за період</t>
  </si>
  <si>
    <t>Плановий показник за період</t>
  </si>
  <si>
    <t>Відхилення, +/-</t>
  </si>
  <si>
    <t>Виконання,%</t>
  </si>
  <si>
    <t>Заборгованість за кредитами на початок звітного періоду</t>
  </si>
  <si>
    <t xml:space="preserve">план </t>
  </si>
  <si>
    <t>Отримано залучених коштів за звітний період</t>
  </si>
  <si>
    <t>Повернено залучених коштів за звітний період</t>
  </si>
  <si>
    <t>Заборгованість на кінець звітного періоду</t>
  </si>
  <si>
    <t xml:space="preserve">факт </t>
  </si>
  <si>
    <t xml:space="preserve">відхилення, +/- </t>
  </si>
  <si>
    <t>VI. Коефіцієнтний аналіз</t>
  </si>
  <si>
    <t>Факт відповідного періоду минулого року</t>
  </si>
  <si>
    <r>
      <rPr>
        <b/>
        <sz val="14"/>
        <rFont val="Times New Roman"/>
        <family val="1"/>
        <charset val="204"/>
      </rPr>
      <t>Коефіцієнт відношення капітальних інвестицій до амортизації</t>
    </r>
    <r>
      <rPr>
        <sz val="14"/>
        <rFont val="Times New Roman"/>
        <family val="1"/>
        <charset val="204"/>
      </rPr>
      <t xml:space="preserve">
(рядок 4000 розділу IV фінансового плану / рядок 1290 розділу I фінансового плану)</t>
    </r>
  </si>
  <si>
    <t xml:space="preserve">      8.  Капітальне будівництво (рядок 4010 таблиці 4)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</si>
  <si>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</si>
  <si>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</si>
  <si>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</si>
  <si>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</si>
  <si>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</si>
  <si>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</si>
  <si>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освоєння капітальних вкладень</t>
  </si>
  <si>
    <t>фінансування капітальних інвестицій (оплата грошовими коштами), усього</t>
  </si>
  <si>
    <t>у тому числі</t>
  </si>
  <si>
    <t>власні кошти</t>
  </si>
  <si>
    <t>кредитні кошти</t>
  </si>
  <si>
    <t>інші джерела (зазначити джерело)</t>
  </si>
  <si>
    <t>Інформація щодо проектно-кошторисної документації (стан розроблення, затвердження, 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</si>
  <si>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</si>
  <si>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тис.грн. (без ПДВ)</t>
  </si>
  <si>
    <t>Доходи від фінансової діяльності</t>
  </si>
  <si>
    <t>Витрати від фінансової  діяльності</t>
  </si>
  <si>
    <t>електромереж зовнішнього освітлення "Міськсвітло" Черкаської міської ради</t>
  </si>
  <si>
    <r>
      <t xml:space="preserve">ІІІ. Рух грошових коштів </t>
    </r>
    <r>
      <rPr>
        <b/>
        <sz val="14"/>
        <color indexed="10"/>
        <rFont val="Times New Roman"/>
        <family val="1"/>
        <charset val="204"/>
      </rPr>
      <t>для малих - не потрібно</t>
    </r>
  </si>
  <si>
    <t>Комунальне підприємство електромереж зовнішнього освітлення "Міськсвітло" Черкаської міської ради</t>
  </si>
  <si>
    <t xml:space="preserve">Керівник           Директор КП "Міськсвітло" </t>
  </si>
  <si>
    <t>_____________________________</t>
  </si>
  <si>
    <t xml:space="preserve">В.О.Терьохін </t>
  </si>
  <si>
    <t>капітальний ремонт</t>
  </si>
  <si>
    <t>витрати, що здійснюються для підтримання об’єкта в робочому стані (проведення ремонту, техогляду, нагляду, обсл. тощо)</t>
  </si>
  <si>
    <t>адміністративний та загальновиробничий персонал</t>
  </si>
  <si>
    <t>податок на землю</t>
  </si>
  <si>
    <t>податок на нерухомість</t>
  </si>
  <si>
    <t>2147/1</t>
  </si>
  <si>
    <t>2147/2</t>
  </si>
  <si>
    <t>2147/3</t>
  </si>
  <si>
    <t>має бути</t>
  </si>
  <si>
    <t>за 1 півріччя 2019 року</t>
  </si>
  <si>
    <t>Звітний період - 1 півріччя 2019 року</t>
  </si>
  <si>
    <t>до звіту про виконання фінансового плану за 1 півріччя  2019 року</t>
  </si>
  <si>
    <t>2 574,6 тис. кВт</t>
  </si>
  <si>
    <t>2 152,7 тис. кВт</t>
  </si>
  <si>
    <t xml:space="preserve"> - 421,9 тис.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</si>
</sst>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71" formatCode="_-* #,##0.00_р_._-;\-* #,##0.00_р_._-;_-* &quot;-&quot;??_р_._-;_-@_-"/>
    <numFmt numFmtId="179" formatCode="_-* #,##0.00\ _г_р_н_._-;\-* #,##0.00\ _г_р_н_._-;_-* &quot;-&quot;??\ _г_р_н_._-;_-@_-"/>
    <numFmt numFmtId="180" formatCode="0.0"/>
    <numFmt numFmtId="181" formatCode="#,##0.0"/>
    <numFmt numFmtId="186" formatCode="###\ ##0.000"/>
    <numFmt numFmtId="187" formatCode="_(&quot;$&quot;* #,##0.00_);_(&quot;$&quot;* \(#,##0.00\);_(&quot;$&quot;* &quot;-&quot;??_);_(@_)"/>
    <numFmt numFmtId="188" formatCode="_(* #,##0_);_(* \(#,##0\);_(* &quot;-&quot;_);_(@_)"/>
    <numFmt numFmtId="189" formatCode="_(* #,##0.00_);_(* \(#,##0.00\);_(* &quot;-&quot;??_);_(@_)"/>
    <numFmt numFmtId="190" formatCode="#,##0.0_ ;[Red]\-#,##0.0\ "/>
    <numFmt numFmtId="191" formatCode="0.0;\(0.0\);\ ;\-"/>
    <numFmt numFmtId="193" formatCode="dd\.mm\.yyyy;@"/>
    <numFmt numFmtId="195" formatCode="#,##0.000"/>
    <numFmt numFmtId="196" formatCode="#,##0.0000"/>
  </numFmts>
  <fonts count="7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4"/>
      <color indexed="9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i/>
      <sz val="13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3">
    <xf numFmtId="0" fontId="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2" borderId="0" applyNumberFormat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3" fillId="12" borderId="0" applyNumberFormat="0" applyBorder="0" applyAlignment="0" applyProtection="0"/>
    <xf numFmtId="0" fontId="15" fillId="12" borderId="0" applyNumberFormat="0" applyBorder="0" applyAlignment="0" applyProtection="0"/>
    <xf numFmtId="0" fontId="33" fillId="9" borderId="0" applyNumberFormat="0" applyBorder="0" applyAlignment="0" applyProtection="0"/>
    <xf numFmtId="0" fontId="15" fillId="9" borderId="0" applyNumberFormat="0" applyBorder="0" applyAlignment="0" applyProtection="0"/>
    <xf numFmtId="0" fontId="33" fillId="10" borderId="0" applyNumberFormat="0" applyBorder="0" applyAlignment="0" applyProtection="0"/>
    <xf numFmtId="0" fontId="15" fillId="10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6" fillId="3" borderId="0" applyNumberFormat="0" applyBorder="0" applyAlignment="0" applyProtection="0"/>
    <xf numFmtId="0" fontId="18" fillId="20" borderId="1" applyNumberFormat="0" applyAlignment="0" applyProtection="0"/>
    <xf numFmtId="0" fontId="23" fillId="21" borderId="2" applyNumberFormat="0" applyAlignment="0" applyProtection="0"/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49" fontId="34" fillId="0" borderId="3">
      <alignment horizontal="center" vertical="center"/>
      <protection locked="0"/>
    </xf>
    <xf numFmtId="179" fontId="12" fillId="0" borderId="0" applyFont="0" applyFill="0" applyBorder="0" applyAlignment="0" applyProtection="0"/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49" fontId="12" fillId="0" borderId="3">
      <alignment horizontal="left" vertical="center"/>
      <protection locked="0"/>
    </xf>
    <xf numFmtId="0" fontId="27" fillId="0" borderId="0" applyNumberFormat="0" applyFill="0" applyBorder="0" applyAlignment="0" applyProtection="0"/>
    <xf numFmtId="186" fontId="35" fillId="0" borderId="0" applyAlignment="0">
      <alignment wrapText="1"/>
    </xf>
    <xf numFmtId="0" fontId="30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12" fillId="0" borderId="0" applyNumberFormat="0" applyFont="0" applyAlignment="0">
      <alignment vertical="top" wrapText="1"/>
      <protection locked="0"/>
    </xf>
    <xf numFmtId="49" fontId="37" fillId="22" borderId="7">
      <alignment horizontal="left" vertical="center"/>
      <protection locked="0"/>
    </xf>
    <xf numFmtId="49" fontId="37" fillId="22" borderId="7">
      <alignment horizontal="left" vertical="center"/>
    </xf>
    <xf numFmtId="4" fontId="37" fillId="22" borderId="7">
      <alignment horizontal="right" vertical="center"/>
      <protection locked="0"/>
    </xf>
    <xf numFmtId="4" fontId="37" fillId="22" borderId="7">
      <alignment horizontal="right" vertical="center"/>
    </xf>
    <xf numFmtId="4" fontId="38" fillId="22" borderId="7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4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4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" fontId="42" fillId="22" borderId="3">
      <alignment horizontal="right" vertical="center"/>
      <protection locked="0"/>
    </xf>
    <xf numFmtId="4" fontId="42" fillId="22" borderId="3">
      <alignment horizontal="right" vertical="center"/>
    </xf>
    <xf numFmtId="4" fontId="44" fillId="22" borderId="3">
      <alignment horizontal="right" vertical="center"/>
      <protection locked="0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" fontId="45" fillId="0" borderId="3">
      <alignment horizontal="right" vertical="center"/>
      <protection locked="0"/>
    </xf>
    <xf numFmtId="4" fontId="45" fillId="0" borderId="3">
      <alignment horizontal="right" vertical="center"/>
    </xf>
    <xf numFmtId="4" fontId="46" fillId="0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9" fontId="45" fillId="0" borderId="3">
      <alignment horizontal="left" vertical="center"/>
      <protection locked="0"/>
    </xf>
    <xf numFmtId="49" fontId="46" fillId="0" borderId="3">
      <alignment horizontal="left" vertical="center"/>
      <protection locked="0"/>
    </xf>
    <xf numFmtId="4" fontId="45" fillId="0" borderId="3">
      <alignment horizontal="right" vertical="center"/>
      <protection locked="0"/>
    </xf>
    <xf numFmtId="0" fontId="28" fillId="0" borderId="8" applyNumberFormat="0" applyFill="0" applyAlignment="0" applyProtection="0"/>
    <xf numFmtId="0" fontId="25" fillId="23" borderId="0" applyNumberFormat="0" applyBorder="0" applyAlignment="0" applyProtection="0"/>
    <xf numFmtId="0" fontId="12" fillId="0" borderId="0"/>
    <xf numFmtId="0" fontId="12" fillId="0" borderId="0"/>
    <xf numFmtId="0" fontId="12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9" fillId="26" borderId="3">
      <alignment horizontal="right" vertical="center"/>
      <protection locked="0"/>
    </xf>
    <xf numFmtId="4" fontId="49" fillId="27" borderId="3">
      <alignment horizontal="right" vertical="center"/>
      <protection locked="0"/>
    </xf>
    <xf numFmtId="4" fontId="49" fillId="28" borderId="3">
      <alignment horizontal="right" vertical="center"/>
      <protection locked="0"/>
    </xf>
    <xf numFmtId="0" fontId="17" fillId="20" borderId="10" applyNumberFormat="0" applyAlignment="0" applyProtection="0"/>
    <xf numFmtId="49" fontId="34" fillId="0" borderId="3">
      <alignment horizontal="left" vertical="center" wrapText="1"/>
      <protection locked="0"/>
    </xf>
    <xf numFmtId="49" fontId="34" fillId="0" borderId="3">
      <alignment horizontal="left" vertical="center" wrapText="1"/>
      <protection locked="0"/>
    </xf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15" fillId="16" borderId="0" applyNumberFormat="0" applyBorder="0" applyAlignment="0" applyProtection="0"/>
    <xf numFmtId="0" fontId="33" fillId="17" borderId="0" applyNumberFormat="0" applyBorder="0" applyAlignment="0" applyProtection="0"/>
    <xf numFmtId="0" fontId="15" fillId="17" borderId="0" applyNumberFormat="0" applyBorder="0" applyAlignment="0" applyProtection="0"/>
    <xf numFmtId="0" fontId="33" fillId="18" borderId="0" applyNumberFormat="0" applyBorder="0" applyAlignment="0" applyProtection="0"/>
    <xf numFmtId="0" fontId="15" fillId="18" borderId="0" applyNumberFormat="0" applyBorder="0" applyAlignment="0" applyProtection="0"/>
    <xf numFmtId="0" fontId="33" fillId="13" borderId="0" applyNumberFormat="0" applyBorder="0" applyAlignment="0" applyProtection="0"/>
    <xf numFmtId="0" fontId="15" fillId="13" borderId="0" applyNumberFormat="0" applyBorder="0" applyAlignment="0" applyProtection="0"/>
    <xf numFmtId="0" fontId="33" fillId="14" borderId="0" applyNumberFormat="0" applyBorder="0" applyAlignment="0" applyProtection="0"/>
    <xf numFmtId="0" fontId="15" fillId="14" borderId="0" applyNumberFormat="0" applyBorder="0" applyAlignment="0" applyProtection="0"/>
    <xf numFmtId="0" fontId="33" fillId="19" borderId="0" applyNumberFormat="0" applyBorder="0" applyAlignment="0" applyProtection="0"/>
    <xf numFmtId="0" fontId="15" fillId="19" borderId="0" applyNumberFormat="0" applyBorder="0" applyAlignment="0" applyProtection="0"/>
    <xf numFmtId="0" fontId="50" fillId="7" borderId="1" applyNumberFormat="0" applyAlignment="0" applyProtection="0"/>
    <xf numFmtId="0" fontId="16" fillId="7" borderId="1" applyNumberFormat="0" applyAlignment="0" applyProtection="0"/>
    <xf numFmtId="0" fontId="51" fillId="20" borderId="10" applyNumberFormat="0" applyAlignment="0" applyProtection="0"/>
    <xf numFmtId="0" fontId="17" fillId="20" borderId="10" applyNumberFormat="0" applyAlignment="0" applyProtection="0"/>
    <xf numFmtId="0" fontId="52" fillId="20" borderId="1" applyNumberFormat="0" applyAlignment="0" applyProtection="0"/>
    <xf numFmtId="0" fontId="18" fillId="20" borderId="1" applyNumberFormat="0" applyAlignment="0" applyProtection="0"/>
    <xf numFmtId="187" fontId="12" fillId="0" borderId="0" applyFont="0" applyFill="0" applyBorder="0" applyAlignment="0" applyProtection="0"/>
    <xf numFmtId="0" fontId="53" fillId="0" borderId="4" applyNumberFormat="0" applyFill="0" applyAlignment="0" applyProtection="0"/>
    <xf numFmtId="0" fontId="19" fillId="0" borderId="4" applyNumberFormat="0" applyFill="0" applyAlignment="0" applyProtection="0"/>
    <xf numFmtId="0" fontId="54" fillId="0" borderId="5" applyNumberFormat="0" applyFill="0" applyAlignment="0" applyProtection="0"/>
    <xf numFmtId="0" fontId="20" fillId="0" borderId="5" applyNumberFormat="0" applyFill="0" applyAlignment="0" applyProtection="0"/>
    <xf numFmtId="0" fontId="55" fillId="0" borderId="6" applyNumberFormat="0" applyFill="0" applyAlignment="0" applyProtection="0"/>
    <xf numFmtId="0" fontId="21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2" fillId="0" borderId="11" applyNumberFormat="0" applyFill="0" applyAlignment="0" applyProtection="0"/>
    <xf numFmtId="0" fontId="57" fillId="21" borderId="2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25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12" fillId="0" borderId="0"/>
    <xf numFmtId="0" fontId="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59" fillId="3" borderId="0" applyNumberFormat="0" applyBorder="0" applyAlignment="0" applyProtection="0"/>
    <xf numFmtId="0" fontId="26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25" borderId="9" applyNumberFormat="0" applyFont="0" applyAlignment="0" applyProtection="0"/>
    <xf numFmtId="0" fontId="12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8" applyNumberFormat="0" applyFill="0" applyAlignment="0" applyProtection="0"/>
    <xf numFmtId="0" fontId="28" fillId="0" borderId="8" applyNumberFormat="0" applyFill="0" applyAlignment="0" applyProtection="0"/>
    <xf numFmtId="0" fontId="3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8" fontId="65" fillId="0" borderId="0" applyFont="0" applyFill="0" applyBorder="0" applyAlignment="0" applyProtection="0"/>
    <xf numFmtId="189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66" fillId="4" borderId="0" applyNumberFormat="0" applyBorder="0" applyAlignment="0" applyProtection="0"/>
    <xf numFmtId="0" fontId="30" fillId="4" borderId="0" applyNumberFormat="0" applyBorder="0" applyAlignment="0" applyProtection="0"/>
    <xf numFmtId="191" fontId="67" fillId="22" borderId="12" applyFill="0" applyBorder="0">
      <alignment horizontal="center" vertical="center" wrapText="1"/>
      <protection locked="0"/>
    </xf>
    <xf numFmtId="186" fontId="68" fillId="0" borderId="0">
      <alignment wrapText="1"/>
    </xf>
    <xf numFmtId="186" fontId="35" fillId="0" borderId="0">
      <alignment wrapText="1"/>
    </xf>
  </cellStyleXfs>
  <cellXfs count="297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181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0" fontId="11" fillId="0" borderId="0" xfId="0" applyFont="1" applyFill="1"/>
    <xf numFmtId="181" fontId="5" fillId="0" borderId="0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81" fontId="4" fillId="0" borderId="0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14" fillId="0" borderId="0" xfId="245" applyFont="1" applyFill="1"/>
    <xf numFmtId="0" fontId="6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5" fillId="0" borderId="0" xfId="0" applyFont="1" applyFill="1"/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 shrinkToFit="1"/>
    </xf>
    <xf numFmtId="181" fontId="4" fillId="0" borderId="0" xfId="0" applyNumberFormat="1" applyFont="1" applyFill="1" applyBorder="1" applyAlignment="1">
      <alignment horizontal="right" vertical="center" wrapText="1"/>
    </xf>
    <xf numFmtId="181" fontId="5" fillId="0" borderId="0" xfId="245" applyNumberFormat="1" applyFont="1" applyFill="1" applyBorder="1" applyAlignment="1">
      <alignment horizontal="center" vertical="center" wrapText="1"/>
    </xf>
    <xf numFmtId="181" fontId="5" fillId="0" borderId="0" xfId="245" applyNumberFormat="1" applyFont="1" applyFill="1" applyBorder="1" applyAlignment="1">
      <alignment horizontal="right" vertical="center" wrapText="1"/>
    </xf>
    <xf numFmtId="0" fontId="5" fillId="0" borderId="0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3" xfId="245" applyFont="1" applyFill="1" applyBorder="1" applyAlignment="1">
      <alignment horizontal="center" vertical="center" wrapText="1"/>
    </xf>
    <xf numFmtId="3" fontId="5" fillId="0" borderId="3" xfId="245" applyNumberFormat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3" xfId="0" quotePrefix="1" applyNumberFormat="1" applyFont="1" applyFill="1" applyBorder="1" applyAlignment="1">
      <alignment horizontal="center" vertical="center" wrapText="1"/>
    </xf>
    <xf numFmtId="3" fontId="6" fillId="0" borderId="3" xfId="245" applyNumberFormat="1" applyFont="1" applyFill="1" applyBorder="1" applyAlignment="1">
      <alignment horizontal="center" vertical="center" wrapText="1"/>
    </xf>
    <xf numFmtId="3" fontId="4" fillId="0" borderId="3" xfId="245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3" fontId="9" fillId="0" borderId="3" xfId="0" applyNumberFormat="1" applyFont="1" applyFill="1" applyBorder="1" applyAlignment="1">
      <alignment horizontal="center" vertical="center" wrapText="1"/>
    </xf>
    <xf numFmtId="49" fontId="5" fillId="0" borderId="3" xfId="237" applyNumberFormat="1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181" fontId="5" fillId="0" borderId="3" xfId="237" applyNumberFormat="1" applyFont="1" applyFill="1" applyBorder="1" applyAlignment="1">
      <alignment horizontal="center" vertical="center" wrapText="1"/>
    </xf>
    <xf numFmtId="180" fontId="69" fillId="0" borderId="3" xfId="0" applyNumberFormat="1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181" fontId="5" fillId="0" borderId="15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193" fontId="9" fillId="0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29" borderId="3" xfId="0" applyFont="1" applyFill="1" applyBorder="1" applyAlignment="1">
      <alignment horizontal="left" vertical="center" wrapText="1"/>
    </xf>
    <xf numFmtId="3" fontId="4" fillId="29" borderId="3" xfId="0" applyNumberFormat="1" applyFont="1" applyFill="1" applyBorder="1" applyAlignment="1">
      <alignment horizontal="center" vertical="center" wrapText="1"/>
    </xf>
    <xf numFmtId="0" fontId="4" fillId="29" borderId="0" xfId="0" applyFont="1" applyFill="1" applyBorder="1" applyAlignment="1">
      <alignment vertical="center"/>
    </xf>
    <xf numFmtId="0" fontId="4" fillId="29" borderId="3" xfId="245" applyFont="1" applyFill="1" applyBorder="1" applyAlignment="1">
      <alignment horizontal="left" vertical="center" wrapText="1"/>
    </xf>
    <xf numFmtId="0" fontId="4" fillId="29" borderId="3" xfId="245" applyFont="1" applyFill="1" applyBorder="1" applyAlignment="1">
      <alignment horizontal="center" vertical="center" wrapText="1"/>
    </xf>
    <xf numFmtId="3" fontId="4" fillId="29" borderId="3" xfId="245" applyNumberFormat="1" applyFont="1" applyFill="1" applyBorder="1" applyAlignment="1">
      <alignment horizontal="center" vertical="center" wrapText="1"/>
    </xf>
    <xf numFmtId="0" fontId="4" fillId="29" borderId="0" xfId="245" applyFont="1" applyFill="1" applyBorder="1" applyAlignment="1">
      <alignment vertical="center"/>
    </xf>
    <xf numFmtId="0" fontId="5" fillId="29" borderId="3" xfId="0" applyFont="1" applyFill="1" applyBorder="1" applyAlignment="1">
      <alignment horizontal="center" vertical="center"/>
    </xf>
    <xf numFmtId="0" fontId="4" fillId="29" borderId="0" xfId="0" applyFont="1" applyFill="1" applyAlignment="1">
      <alignment vertical="center"/>
    </xf>
    <xf numFmtId="0" fontId="4" fillId="29" borderId="3" xfId="0" quotePrefix="1" applyNumberFormat="1" applyFont="1" applyFill="1" applyBorder="1" applyAlignment="1">
      <alignment horizontal="center" vertical="center" wrapText="1"/>
    </xf>
    <xf numFmtId="3" fontId="4" fillId="29" borderId="3" xfId="0" quotePrefix="1" applyNumberFormat="1" applyFont="1" applyFill="1" applyBorder="1" applyAlignment="1">
      <alignment horizontal="center" vertical="center" wrapText="1"/>
    </xf>
    <xf numFmtId="181" fontId="4" fillId="0" borderId="3" xfId="0" applyNumberFormat="1" applyFont="1" applyFill="1" applyBorder="1" applyAlignment="1">
      <alignment horizontal="center" vertical="center" wrapText="1"/>
    </xf>
    <xf numFmtId="181" fontId="4" fillId="0" borderId="19" xfId="0" applyNumberFormat="1" applyFont="1" applyFill="1" applyBorder="1" applyAlignment="1">
      <alignment horizontal="center" vertical="center" wrapText="1"/>
    </xf>
    <xf numFmtId="181" fontId="5" fillId="0" borderId="0" xfId="0" quotePrefix="1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3" fontId="70" fillId="0" borderId="3" xfId="0" applyNumberFormat="1" applyFont="1" applyFill="1" applyBorder="1" applyAlignment="1">
      <alignment horizontal="center" vertical="center" wrapText="1"/>
    </xf>
    <xf numFmtId="0" fontId="4" fillId="29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6" fillId="30" borderId="3" xfId="0" quotePrefix="1" applyNumberFormat="1" applyFont="1" applyFill="1" applyBorder="1" applyAlignment="1">
      <alignment horizontal="center" vertical="center" wrapText="1"/>
    </xf>
    <xf numFmtId="0" fontId="6" fillId="30" borderId="0" xfId="0" applyFont="1" applyFill="1" applyBorder="1" applyAlignment="1">
      <alignment vertical="center"/>
    </xf>
    <xf numFmtId="3" fontId="4" fillId="30" borderId="3" xfId="0" quotePrefix="1" applyNumberFormat="1" applyFont="1" applyFill="1" applyBorder="1" applyAlignment="1">
      <alignment horizontal="center" vertical="center" wrapText="1"/>
    </xf>
    <xf numFmtId="0" fontId="5" fillId="30" borderId="0" xfId="0" applyFont="1" applyFill="1" applyBorder="1" applyAlignment="1">
      <alignment vertical="center"/>
    </xf>
    <xf numFmtId="3" fontId="5" fillId="30" borderId="3" xfId="0" quotePrefix="1" applyNumberFormat="1" applyFont="1" applyFill="1" applyBorder="1" applyAlignment="1">
      <alignment horizontal="center" vertical="center" wrapText="1"/>
    </xf>
    <xf numFmtId="3" fontId="4" fillId="30" borderId="3" xfId="0" applyNumberFormat="1" applyFont="1" applyFill="1" applyBorder="1" applyAlignment="1">
      <alignment horizontal="center" vertical="center" wrapText="1"/>
    </xf>
    <xf numFmtId="3" fontId="5" fillId="30" borderId="3" xfId="0" applyNumberFormat="1" applyFont="1" applyFill="1" applyBorder="1" applyAlignment="1">
      <alignment horizontal="center" vertical="center" wrapText="1"/>
    </xf>
    <xf numFmtId="3" fontId="6" fillId="30" borderId="3" xfId="0" applyNumberFormat="1" applyFont="1" applyFill="1" applyBorder="1" applyAlignment="1">
      <alignment horizontal="center" vertical="center" wrapText="1"/>
    </xf>
    <xf numFmtId="0" fontId="4" fillId="30" borderId="0" xfId="0" applyFont="1" applyFill="1" applyBorder="1" applyAlignment="1">
      <alignment vertical="center"/>
    </xf>
    <xf numFmtId="180" fontId="4" fillId="0" borderId="3" xfId="0" applyNumberFormat="1" applyFont="1" applyFill="1" applyBorder="1" applyAlignment="1">
      <alignment horizontal="center" vertical="center" wrapText="1"/>
    </xf>
    <xf numFmtId="180" fontId="5" fillId="0" borderId="3" xfId="0" applyNumberFormat="1" applyFont="1" applyFill="1" applyBorder="1" applyAlignment="1">
      <alignment horizontal="center" vertical="center" wrapText="1"/>
    </xf>
    <xf numFmtId="180" fontId="4" fillId="30" borderId="3" xfId="0" applyNumberFormat="1" applyFont="1" applyFill="1" applyBorder="1" applyAlignment="1">
      <alignment horizontal="center" vertical="center" wrapText="1"/>
    </xf>
    <xf numFmtId="180" fontId="4" fillId="29" borderId="3" xfId="0" applyNumberFormat="1" applyFont="1" applyFill="1" applyBorder="1" applyAlignment="1">
      <alignment horizontal="center" vertical="center" wrapText="1"/>
    </xf>
    <xf numFmtId="180" fontId="6" fillId="0" borderId="3" xfId="0" applyNumberFormat="1" applyFont="1" applyFill="1" applyBorder="1" applyAlignment="1">
      <alignment horizontal="center" vertical="center" wrapText="1"/>
    </xf>
    <xf numFmtId="180" fontId="5" fillId="30" borderId="3" xfId="0" applyNumberFormat="1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9" fontId="4" fillId="0" borderId="19" xfId="0" applyNumberFormat="1" applyFont="1" applyFill="1" applyBorder="1" applyAlignment="1">
      <alignment horizontal="center" vertical="center" wrapText="1"/>
    </xf>
    <xf numFmtId="9" fontId="4" fillId="29" borderId="3" xfId="0" applyNumberFormat="1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0" fontId="6" fillId="0" borderId="3" xfId="245" applyFont="1" applyFill="1" applyBorder="1" applyAlignment="1">
      <alignment horizontal="left" vertical="center" wrapText="1"/>
    </xf>
    <xf numFmtId="181" fontId="4" fillId="0" borderId="3" xfId="245" applyNumberFormat="1" applyFont="1" applyFill="1" applyBorder="1" applyAlignment="1">
      <alignment horizontal="center" vertical="center" wrapText="1"/>
    </xf>
    <xf numFmtId="181" fontId="5" fillId="0" borderId="3" xfId="245" applyNumberFormat="1" applyFont="1" applyFill="1" applyBorder="1" applyAlignment="1">
      <alignment horizontal="center" vertical="center" wrapText="1"/>
    </xf>
    <xf numFmtId="0" fontId="6" fillId="0" borderId="3" xfId="245" applyFont="1" applyFill="1" applyBorder="1" applyAlignment="1">
      <alignment horizontal="center" vertical="center" wrapText="1"/>
    </xf>
    <xf numFmtId="181" fontId="6" fillId="0" borderId="3" xfId="245" applyNumberFormat="1" applyFont="1" applyFill="1" applyBorder="1" applyAlignment="1">
      <alignment horizontal="center" vertical="center" wrapText="1"/>
    </xf>
    <xf numFmtId="0" fontId="6" fillId="0" borderId="0" xfId="245" applyFont="1" applyFill="1" applyBorder="1" applyAlignment="1">
      <alignment vertical="center"/>
    </xf>
    <xf numFmtId="181" fontId="4" fillId="29" borderId="3" xfId="245" applyNumberFormat="1" applyFont="1" applyFill="1" applyBorder="1" applyAlignment="1">
      <alignment horizontal="center" vertical="center" wrapText="1"/>
    </xf>
    <xf numFmtId="9" fontId="4" fillId="0" borderId="3" xfId="245" applyNumberFormat="1" applyFont="1" applyFill="1" applyBorder="1" applyAlignment="1">
      <alignment horizontal="center" vertical="center" wrapText="1"/>
    </xf>
    <xf numFmtId="9" fontId="5" fillId="0" borderId="3" xfId="245" applyNumberFormat="1" applyFont="1" applyFill="1" applyBorder="1" applyAlignment="1">
      <alignment horizontal="center" vertical="center" wrapText="1"/>
    </xf>
    <xf numFmtId="9" fontId="4" fillId="29" borderId="3" xfId="245" applyNumberFormat="1" applyFont="1" applyFill="1" applyBorder="1" applyAlignment="1">
      <alignment horizontal="center" vertical="center" wrapText="1"/>
    </xf>
    <xf numFmtId="181" fontId="4" fillId="29" borderId="3" xfId="0" quotePrefix="1" applyNumberFormat="1" applyFont="1" applyFill="1" applyBorder="1" applyAlignment="1">
      <alignment horizontal="center" vertical="center" wrapText="1"/>
    </xf>
    <xf numFmtId="181" fontId="5" fillId="30" borderId="3" xfId="0" quotePrefix="1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81" fontId="5" fillId="0" borderId="0" xfId="0" applyNumberFormat="1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81" fontId="5" fillId="30" borderId="3" xfId="245" applyNumberFormat="1" applyFont="1" applyFill="1" applyBorder="1" applyAlignment="1">
      <alignment horizontal="center" vertical="center" wrapText="1"/>
    </xf>
    <xf numFmtId="195" fontId="5" fillId="0" borderId="3" xfId="237" applyNumberFormat="1" applyFont="1" applyFill="1" applyBorder="1" applyAlignment="1">
      <alignment horizontal="center" vertical="center" wrapText="1"/>
    </xf>
    <xf numFmtId="196" fontId="5" fillId="0" borderId="3" xfId="237" applyNumberFormat="1" applyFont="1" applyFill="1" applyBorder="1" applyAlignment="1">
      <alignment horizontal="center" vertical="center" wrapText="1"/>
    </xf>
    <xf numFmtId="180" fontId="4" fillId="0" borderId="3" xfId="0" quotePrefix="1" applyNumberFormat="1" applyFont="1" applyFill="1" applyBorder="1" applyAlignment="1">
      <alignment horizontal="center" vertical="center" wrapText="1"/>
    </xf>
    <xf numFmtId="180" fontId="9" fillId="0" borderId="3" xfId="0" applyNumberFormat="1" applyFont="1" applyFill="1" applyBorder="1" applyAlignment="1">
      <alignment horizontal="center" vertical="center" wrapText="1"/>
    </xf>
    <xf numFmtId="180" fontId="72" fillId="0" borderId="3" xfId="0" applyNumberFormat="1" applyFont="1" applyFill="1" applyBorder="1" applyAlignment="1">
      <alignment horizontal="center" vertical="center" wrapText="1"/>
    </xf>
    <xf numFmtId="180" fontId="4" fillId="30" borderId="3" xfId="0" quotePrefix="1" applyNumberFormat="1" applyFont="1" applyFill="1" applyBorder="1" applyAlignment="1">
      <alignment horizontal="center" vertical="center" wrapText="1"/>
    </xf>
    <xf numFmtId="180" fontId="4" fillId="30" borderId="3" xfId="0" applyNumberFormat="1" applyFont="1" applyFill="1" applyBorder="1" applyAlignment="1">
      <alignment horizontal="left" vertical="center" wrapText="1"/>
    </xf>
    <xf numFmtId="180" fontId="70" fillId="0" borderId="3" xfId="0" quotePrefix="1" applyNumberFormat="1" applyFont="1" applyFill="1" applyBorder="1" applyAlignment="1">
      <alignment horizontal="center" vertical="center" wrapText="1"/>
    </xf>
    <xf numFmtId="180" fontId="9" fillId="30" borderId="3" xfId="0" applyNumberFormat="1" applyFont="1" applyFill="1" applyBorder="1" applyAlignment="1">
      <alignment horizontal="center" vertical="center" wrapText="1"/>
    </xf>
    <xf numFmtId="180" fontId="72" fillId="30" borderId="3" xfId="0" applyNumberFormat="1" applyFont="1" applyFill="1" applyBorder="1" applyAlignment="1">
      <alignment horizontal="center" vertical="center" wrapText="1"/>
    </xf>
    <xf numFmtId="180" fontId="6" fillId="30" borderId="3" xfId="0" applyNumberFormat="1" applyFont="1" applyFill="1" applyBorder="1" applyAlignment="1">
      <alignment horizontal="center" vertical="center" wrapText="1"/>
    </xf>
    <xf numFmtId="181" fontId="4" fillId="30" borderId="3" xfId="0" quotePrefix="1" applyNumberFormat="1" applyFont="1" applyFill="1" applyBorder="1" applyAlignment="1">
      <alignment horizontal="center" vertical="center" wrapText="1"/>
    </xf>
    <xf numFmtId="181" fontId="5" fillId="30" borderId="0" xfId="0" applyNumberFormat="1" applyFont="1" applyFill="1" applyBorder="1" applyAlignment="1">
      <alignment vertical="center"/>
    </xf>
    <xf numFmtId="0" fontId="4" fillId="30" borderId="0" xfId="0" applyFont="1" applyFill="1" applyBorder="1" applyAlignment="1">
      <alignment horizontal="center" vertical="center"/>
    </xf>
    <xf numFmtId="0" fontId="4" fillId="30" borderId="0" xfId="0" applyFont="1" applyFill="1" applyBorder="1" applyAlignment="1">
      <alignment horizontal="center" vertical="center" wrapText="1"/>
    </xf>
    <xf numFmtId="0" fontId="5" fillId="30" borderId="3" xfId="0" applyFont="1" applyFill="1" applyBorder="1" applyAlignment="1">
      <alignment horizontal="center" vertical="center" wrapText="1" shrinkToFit="1"/>
    </xf>
    <xf numFmtId="0" fontId="5" fillId="30" borderId="3" xfId="0" applyFont="1" applyFill="1" applyBorder="1" applyAlignment="1">
      <alignment horizontal="center" vertical="center" wrapText="1"/>
    </xf>
    <xf numFmtId="181" fontId="5" fillId="30" borderId="3" xfId="0" applyNumberFormat="1" applyFont="1" applyFill="1" applyBorder="1" applyAlignment="1">
      <alignment horizontal="center" vertical="center" wrapText="1"/>
    </xf>
    <xf numFmtId="3" fontId="4" fillId="30" borderId="0" xfId="0" quotePrefix="1" applyNumberFormat="1" applyFont="1" applyFill="1" applyBorder="1" applyAlignment="1">
      <alignment horizontal="center" vertical="center" wrapText="1"/>
    </xf>
    <xf numFmtId="181" fontId="6" fillId="30" borderId="0" xfId="0" applyNumberFormat="1" applyFont="1" applyFill="1" applyBorder="1" applyAlignment="1">
      <alignment vertical="center"/>
    </xf>
    <xf numFmtId="0" fontId="5" fillId="30" borderId="0" xfId="0" applyFont="1" applyFill="1" applyAlignment="1">
      <alignment horizontal="left" vertical="center"/>
    </xf>
    <xf numFmtId="181" fontId="5" fillId="30" borderId="0" xfId="0" applyNumberFormat="1" applyFont="1" applyFill="1" applyBorder="1" applyAlignment="1">
      <alignment horizontal="right" vertical="center" wrapText="1"/>
    </xf>
    <xf numFmtId="0" fontId="4" fillId="30" borderId="3" xfId="0" applyFont="1" applyFill="1" applyBorder="1" applyAlignment="1">
      <alignment horizontal="left" vertical="center" wrapText="1"/>
    </xf>
    <xf numFmtId="0" fontId="5" fillId="30" borderId="3" xfId="0" applyFont="1" applyFill="1" applyBorder="1" applyAlignment="1">
      <alignment horizontal="left" vertical="center" wrapText="1"/>
    </xf>
    <xf numFmtId="0" fontId="6" fillId="30" borderId="3" xfId="0" applyFont="1" applyFill="1" applyBorder="1" applyAlignment="1">
      <alignment horizontal="left" vertical="center" wrapText="1"/>
    </xf>
    <xf numFmtId="0" fontId="4" fillId="30" borderId="3" xfId="0" applyFont="1" applyFill="1" applyBorder="1" applyAlignment="1">
      <alignment horizontal="center" vertical="center" wrapText="1"/>
    </xf>
    <xf numFmtId="0" fontId="6" fillId="30" borderId="3" xfId="0" applyFont="1" applyFill="1" applyBorder="1" applyAlignment="1">
      <alignment horizontal="center" vertical="center" wrapText="1"/>
    </xf>
    <xf numFmtId="180" fontId="5" fillId="30" borderId="18" xfId="0" applyNumberFormat="1" applyFont="1" applyFill="1" applyBorder="1" applyAlignment="1">
      <alignment horizontal="center" vertical="center" wrapText="1"/>
    </xf>
    <xf numFmtId="3" fontId="6" fillId="30" borderId="3" xfId="245" applyNumberFormat="1" applyFont="1" applyFill="1" applyBorder="1" applyAlignment="1">
      <alignment horizontal="center" vertical="center" wrapText="1"/>
    </xf>
    <xf numFmtId="3" fontId="5" fillId="30" borderId="3" xfId="245" applyNumberFormat="1" applyFont="1" applyFill="1" applyBorder="1" applyAlignment="1">
      <alignment horizontal="center" vertical="center" wrapText="1"/>
    </xf>
    <xf numFmtId="181" fontId="6" fillId="30" borderId="3" xfId="245" applyNumberFormat="1" applyFont="1" applyFill="1" applyBorder="1" applyAlignment="1">
      <alignment horizontal="center" vertical="center" wrapText="1"/>
    </xf>
    <xf numFmtId="181" fontId="4" fillId="30" borderId="3" xfId="245" applyNumberFormat="1" applyFont="1" applyFill="1" applyBorder="1" applyAlignment="1">
      <alignment horizontal="center" vertical="center" wrapText="1"/>
    </xf>
    <xf numFmtId="180" fontId="70" fillId="30" borderId="3" xfId="0" quotePrefix="1" applyNumberFormat="1" applyFont="1" applyFill="1" applyBorder="1" applyAlignment="1">
      <alignment horizontal="center" vertical="center" wrapText="1"/>
    </xf>
    <xf numFmtId="180" fontId="70" fillId="30" borderId="3" xfId="0" applyNumberFormat="1" applyFont="1" applyFill="1" applyBorder="1" applyAlignment="1">
      <alignment horizontal="center" vertical="center" wrapText="1"/>
    </xf>
    <xf numFmtId="9" fontId="5" fillId="30" borderId="3" xfId="0" applyNumberFormat="1" applyFont="1" applyFill="1" applyBorder="1" applyAlignment="1">
      <alignment horizontal="center" vertical="center" wrapText="1"/>
    </xf>
    <xf numFmtId="3" fontId="5" fillId="30" borderId="0" xfId="0" applyNumberFormat="1" applyFont="1" applyFill="1" applyBorder="1" applyAlignment="1">
      <alignment horizontal="center" vertical="center" wrapText="1"/>
    </xf>
    <xf numFmtId="0" fontId="5" fillId="3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30" borderId="3" xfId="0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 wrapText="1"/>
    </xf>
    <xf numFmtId="9" fontId="0" fillId="0" borderId="15" xfId="0" applyNumberFormat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181" fontId="5" fillId="0" borderId="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181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0" fontId="4" fillId="0" borderId="14" xfId="237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14" xfId="237" applyFont="1" applyFill="1" applyBorder="1" applyAlignment="1">
      <alignment horizontal="left" vertical="center"/>
    </xf>
    <xf numFmtId="0" fontId="5" fillId="0" borderId="19" xfId="245" applyFont="1" applyFill="1" applyBorder="1" applyAlignment="1">
      <alignment horizontal="center" vertical="center" wrapText="1"/>
    </xf>
    <xf numFmtId="0" fontId="5" fillId="0" borderId="18" xfId="245" applyFont="1" applyFill="1" applyBorder="1" applyAlignment="1">
      <alignment horizontal="center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8" Type="http://schemas.openxmlformats.org/officeDocument/2006/relationships/externalLink" Target="externalLinks/externalLink1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yuk.andriy/Desktop/&#1054;&#1087;&#1077;&#1085;%20&#1044;&#1072;&#1090;&#1072;/&#1047;&#1074;&#1110;&#1090;&#1080;%20&#1087;&#1088;&#1086;%20&#1074;&#1080;&#1082;&#1086;&#1085;&#1072;&#1085;&#1085;&#1103;%20&#1092;&#1110;&#1085;&#1087;&#1083;&#1072;&#1085;&#1110;&#1074;/&#1052;&#1110;&#1089;&#1100;&#1082;&#1089;&#1074;&#1110;&#1090;&#1083;&#1086;/&#1047;&#1072;&#1093;&#1080;&#1097;&#1077;&#1085;&#1080;&#1081;%20&#1060;&#1055;%202016/&#1050;&#1055;%20&#1052;&#1110;&#1089;&#1100;&#1082;&#1089;&#1074;&#1110;&#1090;&#1083;&#1086;%20&#1092;&#1110;&#1085;&#1072;&#1085;&#1089;&#1086;&#1074;&#1080;&#1081;%20&#1087;&#1083;&#1072;&#1085;%202016%2001.12.1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yuk.andriy/Desktop/&#1054;&#1087;&#1077;&#1085;%20&#1044;&#1072;&#1090;&#1072;/&#1047;&#1074;&#1110;&#1090;&#1080;%20&#1087;&#1088;&#1086;%20&#1074;&#1080;&#1082;&#1086;&#1085;&#1072;&#1085;&#1085;&#1103;%20&#1092;&#1110;&#1085;&#1087;&#1083;&#1072;&#1085;&#1110;&#1074;/&#1052;&#1110;&#1089;&#1100;&#1082;&#1089;&#1074;&#1110;&#1090;&#1083;&#1086;/&#1053;&#1072;%20&#1079;&#1072;&#1090;&#1074;&#1077;&#1088;&#1076;&#1078;&#1077;&#1085;&#1085;&#1103;%20&#1085;&#1072;%202017%20&#1088;&#1110;&#1082;%20-&#1087;&#1072;&#1088;&#1072;&#1084;&#1077;&#1090;&#1088;&#1080;&#1079;&#1072;&#1094;&#1110;&#1103;/&#1047;&#1072;&#1093;&#1080;&#1097;&#1077;&#1085;&#1080;&#1081;%20&#1050;&#1055;%20&#1052;&#1110;&#1089;&#1100;&#1082;&#1089;&#1074;&#1110;&#1090;&#1083;&#1086;%20&#1060;&#1055;%20%202017%20%20&#1079;%20&#1076;&#1086;&#1087;&#1086;&#1074;&#1085;&#1077;&#1085;&#1085;&#1103;&#1084;%2014.03.2017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yuk.andriy/Desktop/&#1054;&#1087;&#1077;&#1085;%20&#1044;&#1072;&#1090;&#1072;/&#1047;&#1074;&#1110;&#1090;&#1080;%20&#1087;&#1088;&#1086;%20&#1074;&#1080;&#1082;&#1086;&#1085;&#1072;&#1085;&#1085;&#1103;%20&#1092;&#1110;&#1085;&#1087;&#1083;&#1072;&#1085;&#1110;&#1074;/&#1052;&#1110;&#1089;&#1100;&#1082;&#1089;&#1074;&#1110;&#1090;&#1083;&#1086;/&#1053;&#1072;%20&#1079;&#1072;&#1090;&#1074;&#1077;&#1088;&#1076;&#1078;&#1077;&#1085;&#1085;&#1103;%20&#1085;&#1072;%202017%20&#1088;&#1110;&#1082;%20-&#1087;&#1072;&#1088;&#1072;&#1084;&#1077;&#1090;&#1088;&#1080;&#1079;&#1072;&#1094;&#1110;&#1103;/&#1041;&#1102;&#1076;&#1078;&#1077;&#1090;%202017%20&#1088;&#1086;&#1079;&#1088;&#1072;&#1093;&#1091;&#1085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yuk.andriy/Desktop/&#1054;&#1087;&#1077;&#1085;%20&#1044;&#1072;&#1090;&#1072;/&#1047;&#1074;&#1110;&#1090;&#1080;%20&#1087;&#1088;&#1086;%20&#1074;&#1080;&#1082;&#1086;&#1085;&#1072;&#1085;&#1085;&#1103;%20&#1092;&#1110;&#1085;&#1087;&#1083;&#1072;&#1085;&#1110;&#1074;/&#1052;&#1110;&#1089;&#1100;&#1082;&#1089;&#1074;&#1110;&#1090;&#1083;&#1086;/&#1060;&#1055;%20&#1050;&#1055;%20&#1052;&#1110;&#1089;&#1100;&#1082;&#1089;&#1074;&#1110;&#1090;&#1083;&#1086;%20%202018%20&#1082;&#1074;&#1110;&#1090;&#1077;&#1085;&#110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yuk.andriy/Desktop/&#1054;&#1087;&#1077;&#1085;%20&#1044;&#1072;&#1090;&#1072;/&#1047;&#1074;&#1110;&#1090;&#1080;%20&#1087;&#1088;&#1086;%20&#1074;&#1080;&#1082;&#1086;&#1085;&#1072;&#1085;&#1085;&#1103;%20&#1092;&#1110;&#1085;&#1087;&#1083;&#1072;&#1085;&#1110;&#1074;/&#1052;&#1110;&#1089;&#1100;&#1082;&#1089;&#1074;&#1110;&#1090;&#1083;&#1086;/&#1060;&#1055;%20&#1050;&#1055;%20&#1052;&#1110;&#1089;&#1100;&#1082;&#1089;&#1074;&#1110;&#1090;&#1083;&#1086;%20%202019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3;&#1086;&#1074;&#1072;&#1103;%20&#1087;&#1072;&#1087;&#1082;&#1072;/2018/&#1060;&#1055;%20&#1082;&#1074;&#1110;&#1090;&#1077;&#1085;&#1100;%20&#1079;&#1072;&#1090;&#1074;&#1077;&#1088;&#1076;&#1078;&#1077;&#1085;&#1080;&#1081;/&#1079;&#1074;&#1110;&#1090;%20&#1087;&#1088;&#1086;%20&#1074;&#1080;&#1082;&#1086;&#1085;&#1072;&#1085;&#1085;&#1103;%20&#1092;&#1110;&#1085;&#1072;&#1085;&#1089;&#1086;&#1074;&#1086;&#1075;&#1086;%20&#1087;&#1083;&#1072;&#1085;&#1091;%202018%201%20&#1087;&#1110;&#1074;&#1088;&#1110;&#1095;&#1095;&#110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план - зведені показники"/>
      <sheetName val="1.Фінансовий результат"/>
      <sheetName val="2. Розрахунки з бюджетом"/>
      <sheetName val="4. Кап. інвестиції"/>
      <sheetName val="5. Інша інформація"/>
      <sheetName val="3. Рух грошових коштів"/>
    </sheetNames>
    <sheetDataSet>
      <sheetData sheetId="0"/>
      <sheetData sheetId="1"/>
      <sheetData sheetId="2">
        <row r="32">
          <cell r="A32" t="str">
            <v>військовий збір</v>
          </cell>
        </row>
      </sheetData>
      <sheetData sheetId="3"/>
      <sheetData sheetId="4">
        <row r="46">
          <cell r="A46" t="str">
            <v>Оплата за електроенергію на освітлення міста</v>
          </cell>
        </row>
        <row r="47">
          <cell r="A47" t="str">
            <v>Інші послуги</v>
          </cell>
        </row>
      </sheetData>
      <sheetData sheetId="5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план - зведені показники"/>
      <sheetName val="1.Фінансовий результат"/>
      <sheetName val="2. Розрахунки з бюджетом"/>
      <sheetName val="4. Кап. інвестиції"/>
      <sheetName val="5. Інша інформація"/>
      <sheetName val="3. Рух грошових коштів"/>
    </sheetNames>
    <sheetDataSet>
      <sheetData sheetId="0" refreshError="1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одключения рекл щитов"/>
      <sheetName val="ФОП 01.02.2017"/>
      <sheetName val="Калькуляції використання опор"/>
      <sheetName val="підкл, відкл, погодж"/>
      <sheetName val="Лист4"/>
      <sheetName val="рекламоносії"/>
      <sheetName val="Калькуляції на послуги балансоу"/>
      <sheetName val="Послуги балансоутримувача"/>
      <sheetName val="Калькуляції на пульт"/>
      <sheetName val="пульт 2017"/>
      <sheetName val="штатний розпис"/>
      <sheetName val="Добовий графік"/>
      <sheetName val="Час освітлення"/>
      <sheetName val="бюджет доходів"/>
      <sheetName val="матеріальні витрати"/>
      <sheetName val="бюджет енерговитрат"/>
      <sheetName val="посадові оклади 31.12.16"/>
      <sheetName val="ФОП 31.12.16"/>
      <sheetName val="посадові оклади 01.02.17"/>
      <sheetName val="бюджет трудових витрат"/>
      <sheetName val="бюджет аморт.відрахувань"/>
      <sheetName val="бюджет ПДВ"/>
      <sheetName val="бюджет податків"/>
      <sheetName val="бюджет інши витрати"/>
      <sheetName val="Лист1"/>
      <sheetName val="Фінплан 2017"/>
      <sheetName val="Рух грошових коштів"/>
      <sheetName val="Фінансовий план"/>
      <sheetName val="грошові потоки"/>
      <sheetName val="20%"/>
      <sheetName val="ПР МЗО"/>
      <sheetName val="010115 21 особа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план - зведені показники"/>
      <sheetName val="1.Фінансовий результат"/>
      <sheetName val="2. Розрахунки з бюджетом"/>
      <sheetName val="4. Кап. інвестиції"/>
      <sheetName val="5. Інша інформація"/>
      <sheetName val="3. Рух грошових коштів"/>
      <sheetName val="річні зміни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план - зведені показники"/>
      <sheetName val="1.Фінансовий результат"/>
      <sheetName val="2. Розрахунки з бюджетом"/>
      <sheetName val="4. Кап. інвестиції"/>
      <sheetName val="5. Інша інформація"/>
      <sheetName val="3. Рух грошових коштів"/>
      <sheetName val="Лист1"/>
    </sheetNames>
    <sheetDataSet>
      <sheetData sheetId="0" refreshError="1"/>
      <sheetData sheetId="1">
        <row r="9">
          <cell r="A9" t="str">
            <v xml:space="preserve">Доходи </v>
          </cell>
        </row>
        <row r="10">
          <cell r="A10" t="str">
            <v>Дохід (виручка) від реалізації продукції (товарів, робіт, послуг)</v>
          </cell>
          <cell r="B10">
            <v>1000</v>
          </cell>
        </row>
        <row r="11">
          <cell r="A11" t="str">
            <v>від комерційної діяльності</v>
          </cell>
          <cell r="B11">
            <v>1010</v>
          </cell>
          <cell r="I11">
            <v>372.09999999999997</v>
          </cell>
          <cell r="J11">
            <v>321.79999999999995</v>
          </cell>
        </row>
        <row r="12">
          <cell r="A12" t="str">
            <v>від державного бюджету</v>
          </cell>
          <cell r="B12">
            <v>1011</v>
          </cell>
        </row>
        <row r="13">
          <cell r="A13" t="str">
            <v>від місцевого бюджету</v>
          </cell>
          <cell r="B13">
            <v>1012</v>
          </cell>
          <cell r="I13">
            <v>3941.1</v>
          </cell>
          <cell r="J13">
            <v>2471.3000000000002</v>
          </cell>
        </row>
        <row r="14">
          <cell r="A14" t="str">
            <v xml:space="preserve">оплата електроенергії на освітлення міста </v>
          </cell>
          <cell r="B14">
            <v>1</v>
          </cell>
          <cell r="I14">
            <v>3941.1</v>
          </cell>
          <cell r="J14">
            <v>2471.3000000000002</v>
          </cell>
        </row>
        <row r="16">
          <cell r="A16" t="str">
            <v>Податок на додану вартість</v>
          </cell>
          <cell r="B16">
            <v>1020</v>
          </cell>
          <cell r="I16">
            <v>728.6</v>
          </cell>
          <cell r="J16">
            <v>475.3</v>
          </cell>
        </row>
        <row r="17">
          <cell r="A17" t="str">
            <v>Інші вирахування з доходу (розшифрувати)</v>
          </cell>
          <cell r="B17">
            <v>1030</v>
          </cell>
        </row>
        <row r="18">
          <cell r="A18" t="str">
            <v>Чистий дохід від реалізації продукції (товарів, робіт, послуг) (розшифрувати)</v>
          </cell>
          <cell r="B18">
            <v>1040</v>
          </cell>
        </row>
        <row r="19">
          <cell r="A19" t="str">
            <v>Собівартість реалізованої продукції (товарів, робіт, послуг) (розшифрувати)</v>
          </cell>
          <cell r="B19">
            <v>1050</v>
          </cell>
        </row>
        <row r="20">
          <cell r="A20" t="str">
            <v>витрати на сировину та основні матеріали</v>
          </cell>
          <cell r="B20">
            <v>1051</v>
          </cell>
          <cell r="I20">
            <v>2.8</v>
          </cell>
          <cell r="J20">
            <v>2.8</v>
          </cell>
        </row>
        <row r="21">
          <cell r="A21" t="str">
            <v xml:space="preserve">витрати на паливо </v>
          </cell>
          <cell r="B21">
            <v>1052</v>
          </cell>
          <cell r="I21">
            <v>21.8</v>
          </cell>
          <cell r="J21">
            <v>21.8</v>
          </cell>
        </row>
        <row r="22">
          <cell r="A22" t="str">
            <v>витрати на електроенергію</v>
          </cell>
          <cell r="B22">
            <v>1053</v>
          </cell>
          <cell r="I22">
            <v>3355.8999999999996</v>
          </cell>
          <cell r="J22">
            <v>2109.1</v>
          </cell>
        </row>
        <row r="23">
          <cell r="A23" t="str">
            <v>витрати на оплату праці</v>
          </cell>
          <cell r="B23">
            <v>1054</v>
          </cell>
          <cell r="I23">
            <v>128.39999999999998</v>
          </cell>
          <cell r="J23">
            <v>128.4</v>
          </cell>
        </row>
        <row r="24">
          <cell r="A24" t="str">
            <v>відрахування на соціальні заходи</v>
          </cell>
          <cell r="B24">
            <v>1055</v>
          </cell>
          <cell r="I24">
            <v>28.200000000000003</v>
          </cell>
          <cell r="J24">
            <v>28.100000000000016</v>
          </cell>
        </row>
        <row r="25">
          <cell r="A25" t="str">
            <v>витрати, що здійснюються для підтримання об’єкта в робочому стані (проведення ремонту, техогляду, нагляду, обсл. тощо)</v>
          </cell>
          <cell r="B25">
            <v>1056</v>
          </cell>
          <cell r="I25">
            <v>51.1</v>
          </cell>
          <cell r="J25">
            <v>51.1</v>
          </cell>
        </row>
        <row r="26">
          <cell r="A26" t="str">
            <v>амортизація основних засобів і нематеріальних активів</v>
          </cell>
          <cell r="B26">
            <v>1057</v>
          </cell>
          <cell r="I26">
            <v>5.7</v>
          </cell>
          <cell r="J26">
            <v>5.7</v>
          </cell>
        </row>
        <row r="27">
          <cell r="A27" t="str">
            <v>інші витрати (розшифрувати)</v>
          </cell>
          <cell r="B27">
            <v>1058</v>
          </cell>
        </row>
        <row r="28">
          <cell r="A28" t="str">
            <v>зв'язок</v>
          </cell>
          <cell r="B28">
            <v>1</v>
          </cell>
          <cell r="I28">
            <v>9.3000000000000007</v>
          </cell>
          <cell r="J28">
            <v>9.3000000000000007</v>
          </cell>
        </row>
        <row r="29">
          <cell r="A29" t="str">
            <v>послуги з поточного ремонту мереж зовнішнього освітлення міста</v>
          </cell>
          <cell r="B29">
            <v>2</v>
          </cell>
          <cell r="I29">
            <v>1350</v>
          </cell>
          <cell r="J29">
            <v>1350</v>
          </cell>
        </row>
        <row r="30">
          <cell r="A30" t="str">
            <v>Валовий: прибуток / збиток</v>
          </cell>
          <cell r="B30">
            <v>1060</v>
          </cell>
        </row>
        <row r="31">
          <cell r="A31" t="str">
            <v>Інші операційні доходи (розшифрувати), у тому числі:</v>
          </cell>
          <cell r="B31">
            <v>1070</v>
          </cell>
        </row>
        <row r="32">
          <cell r="A32" t="str">
            <v>амортизаційні відрахування</v>
          </cell>
          <cell r="B32">
            <v>1</v>
          </cell>
          <cell r="I32">
            <v>708</v>
          </cell>
          <cell r="J32">
            <v>757.4</v>
          </cell>
        </row>
        <row r="33">
          <cell r="A33" t="str">
            <v>оренда матеріальних активів</v>
          </cell>
          <cell r="B33">
            <v>2</v>
          </cell>
          <cell r="I33">
            <v>58.5</v>
          </cell>
          <cell r="J33">
            <v>58.5</v>
          </cell>
        </row>
        <row r="34">
          <cell r="A34" t="str">
            <v>пеня</v>
          </cell>
          <cell r="B34">
            <v>3</v>
          </cell>
        </row>
        <row r="35">
          <cell r="A35" t="str">
            <v>Адміністративні витрати, у тому числі:</v>
          </cell>
          <cell r="B35">
            <v>1080</v>
          </cell>
        </row>
        <row r="36">
          <cell r="A36" t="str">
            <v>витрати, пов'язані з використанням власних службових автомобілів</v>
          </cell>
          <cell r="B36">
            <v>1081</v>
          </cell>
        </row>
        <row r="37">
          <cell r="A37" t="str">
            <v>витрати на оренду службових автомобілів</v>
          </cell>
          <cell r="B37">
            <v>1082</v>
          </cell>
        </row>
        <row r="38">
          <cell r="A38" t="str">
            <v>витрати на консалтингові послуги</v>
          </cell>
          <cell r="B38">
            <v>1083</v>
          </cell>
        </row>
        <row r="39">
          <cell r="A39" t="str">
            <v>витрати на страхові послуги</v>
          </cell>
          <cell r="B39">
            <v>1084</v>
          </cell>
        </row>
        <row r="40">
          <cell r="A40" t="str">
            <v>витрати на аудиторські послуги</v>
          </cell>
          <cell r="B40">
            <v>1085</v>
          </cell>
          <cell r="I40">
            <v>26</v>
          </cell>
          <cell r="J40">
            <v>9</v>
          </cell>
        </row>
        <row r="41">
          <cell r="A41" t="str">
            <v>витрати на службові відрядження</v>
          </cell>
          <cell r="B41">
            <v>1086</v>
          </cell>
        </row>
        <row r="42">
          <cell r="A42" t="str">
            <v>витрати на зв’язок</v>
          </cell>
          <cell r="B42">
            <v>1087</v>
          </cell>
          <cell r="I42">
            <v>1.1000000000000001</v>
          </cell>
          <cell r="J42">
            <v>1.1000000000000001</v>
          </cell>
        </row>
        <row r="43">
          <cell r="A43" t="str">
            <v>витрати на оплату праці</v>
          </cell>
          <cell r="B43">
            <v>1088</v>
          </cell>
          <cell r="I43">
            <v>466.4</v>
          </cell>
          <cell r="J43">
            <v>466.4</v>
          </cell>
        </row>
        <row r="44">
          <cell r="A44" t="str">
            <v>відрахування на соціальні заходи</v>
          </cell>
          <cell r="B44">
            <v>1089</v>
          </cell>
          <cell r="I44">
            <v>102.5</v>
          </cell>
          <cell r="J44">
            <v>102.49999999999999</v>
          </cell>
        </row>
        <row r="45">
          <cell r="A45" t="str">
            <v>амортизація основних засобів і нематеріальних активів загальногосподарського призначення</v>
          </cell>
          <cell r="B45">
            <v>1090</v>
          </cell>
          <cell r="I45">
            <v>1.8</v>
          </cell>
          <cell r="J45">
            <v>1.8</v>
          </cell>
        </row>
        <row r="46">
          <cell r="A46" t="str">
            <v>витрати на операційну оренду основних засобів та роялті, що мають загальногосподарське призначення</v>
          </cell>
          <cell r="B46">
            <v>1091</v>
          </cell>
        </row>
        <row r="47">
          <cell r="A47" t="str">
            <v>витрати на страхування майна загальногосподарського призначення</v>
          </cell>
          <cell r="B47">
            <v>1092</v>
          </cell>
          <cell r="I47">
            <v>0</v>
          </cell>
          <cell r="J47">
            <v>0</v>
          </cell>
        </row>
        <row r="48">
          <cell r="A48" t="str">
            <v>витрати на страхування загальногосподарського персоналу</v>
          </cell>
          <cell r="B48">
            <v>1093</v>
          </cell>
        </row>
        <row r="49">
          <cell r="A49" t="str">
            <v>організаційно-технічні послуги (програмне забезпечення)</v>
          </cell>
          <cell r="B49">
            <v>1094</v>
          </cell>
          <cell r="I49">
            <v>2</v>
          </cell>
          <cell r="J49">
            <v>2</v>
          </cell>
        </row>
        <row r="50">
          <cell r="A50" t="str">
            <v>консультаційні та інформаційні послуги</v>
          </cell>
          <cell r="B50">
            <v>1095</v>
          </cell>
          <cell r="I50">
            <v>2.4</v>
          </cell>
          <cell r="J50">
            <v>2.4</v>
          </cell>
        </row>
        <row r="52">
          <cell r="A52" t="str">
            <v>юридичні послуги</v>
          </cell>
          <cell r="B52">
            <v>1096</v>
          </cell>
        </row>
        <row r="53">
          <cell r="A53" t="str">
            <v>послуги з оцінки майна</v>
          </cell>
          <cell r="B53">
            <v>1097</v>
          </cell>
          <cell r="I53">
            <v>0</v>
          </cell>
        </row>
        <row r="54">
          <cell r="A54" t="str">
            <v>витрати на охорону праці загальногосподарського персоналу</v>
          </cell>
          <cell r="B54">
            <v>1098</v>
          </cell>
          <cell r="I54">
            <v>3</v>
          </cell>
          <cell r="J54">
            <v>3</v>
          </cell>
        </row>
        <row r="55">
          <cell r="A55" t="str">
            <v xml:space="preserve">витрати на підвищення кваліфікації та перепідготовку кадрів </v>
          </cell>
          <cell r="B55">
            <v>1099</v>
          </cell>
          <cell r="I55">
            <v>0</v>
          </cell>
          <cell r="J55">
            <v>0</v>
          </cell>
        </row>
        <row r="56">
          <cell r="A56" t="str">
            <v>витрати на утримання основних фондів, інших необоротних активів загальногосподарського використання,  у тому числі:</v>
          </cell>
          <cell r="B56">
            <v>1100</v>
          </cell>
          <cell r="I56">
            <v>0</v>
          </cell>
          <cell r="J56">
            <v>0</v>
          </cell>
        </row>
        <row r="57">
          <cell r="A57" t="str">
            <v>витрати на поліпшення основних фондів</v>
          </cell>
          <cell r="B57">
            <v>1101</v>
          </cell>
          <cell r="I57">
            <v>0</v>
          </cell>
          <cell r="J57">
            <v>0</v>
          </cell>
        </row>
        <row r="58">
          <cell r="A58" t="str">
            <v>інші адміністративні витрати (розшифрувати)</v>
          </cell>
          <cell r="B58">
            <v>1102</v>
          </cell>
        </row>
        <row r="59">
          <cell r="A59" t="str">
            <v>штрафи, пені та судові збори</v>
          </cell>
          <cell r="B59">
            <v>1</v>
          </cell>
          <cell r="I59">
            <v>0</v>
          </cell>
          <cell r="J59">
            <v>0</v>
          </cell>
        </row>
        <row r="60">
          <cell r="A60" t="str">
            <v>податок на землю</v>
          </cell>
          <cell r="B60">
            <v>2</v>
          </cell>
          <cell r="I60">
            <v>3.8</v>
          </cell>
          <cell r="J60">
            <v>3.8</v>
          </cell>
        </row>
        <row r="61">
          <cell r="A61" t="str">
            <v>податок на нерухомість</v>
          </cell>
          <cell r="B61">
            <v>3</v>
          </cell>
        </row>
        <row r="62">
          <cell r="A62" t="str">
            <v>податок на воду</v>
          </cell>
          <cell r="B62">
            <v>4</v>
          </cell>
          <cell r="I62">
            <v>0.1</v>
          </cell>
        </row>
        <row r="63">
          <cell r="A63" t="str">
            <v>електроенергія</v>
          </cell>
          <cell r="B63">
            <v>5</v>
          </cell>
          <cell r="I63">
            <v>14.3</v>
          </cell>
          <cell r="J63">
            <v>6.9</v>
          </cell>
        </row>
        <row r="64">
          <cell r="A64" t="str">
            <v>послуги архіваріуса</v>
          </cell>
          <cell r="B64">
            <v>6</v>
          </cell>
        </row>
        <row r="65">
          <cell r="A65" t="str">
            <v>підписка</v>
          </cell>
          <cell r="B65">
            <v>7</v>
          </cell>
          <cell r="I65">
            <v>3.6</v>
          </cell>
          <cell r="J65">
            <v>0.6</v>
          </cell>
        </row>
        <row r="66">
          <cell r="A66" t="str">
            <v>ремонт комп'ютерів, заправка катріджів</v>
          </cell>
          <cell r="B66">
            <v>8</v>
          </cell>
          <cell r="I66">
            <v>1.2</v>
          </cell>
          <cell r="J66">
            <v>1.2</v>
          </cell>
        </row>
        <row r="67">
          <cell r="A67" t="str">
            <v>довідки для участі в конкурсних торгах, внесення змін до установчих документів</v>
          </cell>
          <cell r="B67">
            <v>9</v>
          </cell>
          <cell r="I67">
            <v>0.4</v>
          </cell>
          <cell r="J67">
            <v>0.4</v>
          </cell>
        </row>
        <row r="68">
          <cell r="A68" t="str">
            <v>водопостачання та водовідведення</v>
          </cell>
          <cell r="B68">
            <v>10</v>
          </cell>
          <cell r="I68">
            <v>1</v>
          </cell>
          <cell r="J68">
            <v>1</v>
          </cell>
        </row>
        <row r="69">
          <cell r="A69" t="str">
            <v>вивезення ТПВ</v>
          </cell>
          <cell r="B69">
            <v>11</v>
          </cell>
          <cell r="I69">
            <v>0.5</v>
          </cell>
          <cell r="J69">
            <v>0.5</v>
          </cell>
        </row>
        <row r="70">
          <cell r="A70" t="str">
            <v>медогляд</v>
          </cell>
          <cell r="B70">
            <v>12</v>
          </cell>
          <cell r="I70">
            <v>1.5</v>
          </cell>
          <cell r="J70">
            <v>2</v>
          </cell>
        </row>
        <row r="71">
          <cell r="A71" t="str">
            <v>ТО автомобілів, запасні частини</v>
          </cell>
          <cell r="B71">
            <v>13</v>
          </cell>
          <cell r="I71">
            <v>5.0999999999999996</v>
          </cell>
          <cell r="J71">
            <v>5.0999999999999996</v>
          </cell>
        </row>
        <row r="72">
          <cell r="A72" t="str">
            <v>витрати на конверти, марки, папір, канцтовари</v>
          </cell>
          <cell r="B72">
            <v>14</v>
          </cell>
          <cell r="I72">
            <v>2.2000000000000002</v>
          </cell>
          <cell r="J72">
            <v>2.2000000000000002</v>
          </cell>
        </row>
        <row r="73">
          <cell r="A73" t="str">
            <v>банківські послуги</v>
          </cell>
          <cell r="B73">
            <v>15</v>
          </cell>
          <cell r="I73">
            <v>3</v>
          </cell>
          <cell r="J73">
            <v>3</v>
          </cell>
        </row>
        <row r="74">
          <cell r="A74" t="str">
            <v>Витрати на збут, у тому числі:</v>
          </cell>
          <cell r="B74">
            <v>1110</v>
          </cell>
        </row>
        <row r="75">
          <cell r="A75" t="str">
            <v>транспортні витрати</v>
          </cell>
          <cell r="B75">
            <v>1111</v>
          </cell>
        </row>
        <row r="76">
          <cell r="A76" t="str">
            <v>витрати на зберігання та упаковку</v>
          </cell>
          <cell r="B76">
            <v>1112</v>
          </cell>
        </row>
        <row r="77">
          <cell r="A77" t="str">
            <v>витрати на оплату праці</v>
          </cell>
          <cell r="B77">
            <v>1113</v>
          </cell>
        </row>
        <row r="78">
          <cell r="A78" t="str">
            <v>амортизація основних засобів і нематеріальних активів</v>
          </cell>
          <cell r="B78">
            <v>1114</v>
          </cell>
        </row>
        <row r="79">
          <cell r="A79" t="str">
            <v>витрати на рекламу</v>
          </cell>
          <cell r="B79">
            <v>1115</v>
          </cell>
        </row>
        <row r="80">
          <cell r="A80" t="str">
            <v>інші витрати на збут (розшифрувати)</v>
          </cell>
          <cell r="B80">
            <v>1116</v>
          </cell>
        </row>
        <row r="81">
          <cell r="A81" t="str">
            <v>Інші операційні витрати, усього, у тому числі:</v>
          </cell>
          <cell r="B81">
            <v>1120</v>
          </cell>
        </row>
        <row r="82">
          <cell r="A82" t="str">
            <v>витрати на благодійну допомогу</v>
          </cell>
          <cell r="B82">
            <v>1121</v>
          </cell>
        </row>
        <row r="83">
          <cell r="A83" t="str">
            <v>відрахування до резерву сумнівних боргів</v>
          </cell>
          <cell r="B83">
            <v>1122</v>
          </cell>
        </row>
        <row r="84">
          <cell r="A84" t="str">
            <v>відрахування до недержавних пенсійних фондів</v>
          </cell>
          <cell r="B84">
            <v>1123</v>
          </cell>
        </row>
        <row r="85">
          <cell r="A85" t="str">
            <v>курсові різниці</v>
          </cell>
          <cell r="B85">
            <v>1124</v>
          </cell>
        </row>
        <row r="86">
          <cell r="A86" t="str">
            <v>інші операційні витрати (розшифрувати)</v>
          </cell>
          <cell r="B86">
            <v>1125</v>
          </cell>
        </row>
        <row r="87">
          <cell r="A87" t="str">
            <v>амортизація об'єктів вуличної мережі</v>
          </cell>
          <cell r="B87">
            <v>1</v>
          </cell>
          <cell r="I87">
            <v>708</v>
          </cell>
          <cell r="J87">
            <v>757.4</v>
          </cell>
        </row>
        <row r="88">
          <cell r="A88" t="str">
            <v>вибуття матеріальних активів</v>
          </cell>
          <cell r="B88">
            <v>2</v>
          </cell>
          <cell r="I88">
            <v>35.6</v>
          </cell>
          <cell r="J88">
            <v>35.6</v>
          </cell>
        </row>
        <row r="89">
          <cell r="A89" t="str">
            <v>Фінансовий результат від операційної діяльності: прибуток/збиток</v>
          </cell>
          <cell r="B89">
            <v>1130</v>
          </cell>
        </row>
        <row r="90">
          <cell r="A90" t="str">
            <v>Інші фінансові доходи (розшифрувати)</v>
          </cell>
          <cell r="B90">
            <v>1140</v>
          </cell>
        </row>
        <row r="91">
          <cell r="A91" t="str">
            <v>фінансова пітримка балансоутримувача з місцевого бюджету, в т. ч. на:</v>
          </cell>
          <cell r="B91">
            <v>1</v>
          </cell>
        </row>
        <row r="92">
          <cell r="A92" t="str">
            <v>суміжні послуги з утримання мереж зовнішнього освітлення та матеріальних цінностей, а саме:</v>
          </cell>
          <cell r="B92" t="str">
            <v xml:space="preserve"> 1/1</v>
          </cell>
        </row>
        <row r="93">
          <cell r="A93" t="str">
            <v>нагляд за станом мереж та устаткуванням</v>
          </cell>
          <cell r="B93" t="str">
            <v xml:space="preserve"> 1/1/1</v>
          </cell>
          <cell r="I93">
            <v>416.5</v>
          </cell>
          <cell r="J93">
            <v>416.5</v>
          </cell>
        </row>
        <row r="94">
          <cell r="A94" t="str">
            <v>погодження дозволів на виконання аварійних робіт організаціями міста</v>
          </cell>
          <cell r="B94" t="str">
            <v xml:space="preserve"> 1/1/2</v>
          </cell>
        </row>
        <row r="95">
          <cell r="A95" t="str">
            <v>послуги пульту управління зовнішнім освітленням міста</v>
          </cell>
          <cell r="B95" t="str">
            <v xml:space="preserve"> 1/2</v>
          </cell>
          <cell r="I95">
            <v>214</v>
          </cell>
          <cell r="J95">
            <v>214</v>
          </cell>
        </row>
        <row r="96">
          <cell r="A96" t="str">
            <v>параметризація приладів обліку</v>
          </cell>
          <cell r="B96" t="str">
            <v xml:space="preserve"> 1/3</v>
          </cell>
        </row>
        <row r="97">
          <cell r="A97" t="str">
            <v>поточний ремонт мереж зовнішнього освітлення міста</v>
          </cell>
          <cell r="B97" t="str">
            <v xml:space="preserve"> 1/4</v>
          </cell>
          <cell r="I97">
            <v>1350</v>
          </cell>
          <cell r="J97">
            <v>1350</v>
          </cell>
        </row>
        <row r="98">
          <cell r="A98" t="str">
            <v>Фінансові витрати (розшифрувати)</v>
          </cell>
          <cell r="B98">
            <v>1150</v>
          </cell>
        </row>
        <row r="99">
          <cell r="A99" t="str">
            <v>Інші доходи (розшифрувати), у тому числі:</v>
          </cell>
          <cell r="B99">
            <v>1160</v>
          </cell>
        </row>
        <row r="100">
          <cell r="A100" t="str">
            <v>дооцінка матеріальних активів</v>
          </cell>
          <cell r="B100">
            <v>1</v>
          </cell>
          <cell r="I100">
            <v>53.5</v>
          </cell>
          <cell r="J100">
            <v>53.5</v>
          </cell>
        </row>
        <row r="101">
          <cell r="A101" t="str">
            <v>безоплатна передача основних засобів</v>
          </cell>
          <cell r="B101">
            <v>2</v>
          </cell>
        </row>
        <row r="103">
          <cell r="A103" t="str">
            <v>Інші витрати (розшифрувати), у тому числі:</v>
          </cell>
          <cell r="B103">
            <v>1170</v>
          </cell>
        </row>
        <row r="104">
          <cell r="A104" t="str">
            <v>штрафні санкції</v>
          </cell>
          <cell r="B104">
            <v>1</v>
          </cell>
        </row>
        <row r="105">
          <cell r="A105" t="str">
            <v>резерв відпусток</v>
          </cell>
          <cell r="B105">
            <v>2</v>
          </cell>
          <cell r="I105">
            <v>55.8</v>
          </cell>
          <cell r="J105">
            <v>55.8</v>
          </cell>
        </row>
        <row r="106">
          <cell r="A106" t="str">
            <v>Фінансовий результат до оподаткування: прибуток/збиток</v>
          </cell>
          <cell r="B106">
            <v>1200</v>
          </cell>
        </row>
        <row r="107">
          <cell r="A107" t="str">
            <v>Витрати (дохід) з податку на прибуток</v>
          </cell>
          <cell r="B107">
            <v>1210</v>
          </cell>
        </row>
        <row r="108">
          <cell r="A108" t="str">
            <v xml:space="preserve">Прибуток (збиток) від  припиненої діяльності після оподаткування </v>
          </cell>
          <cell r="B108">
            <v>1220</v>
          </cell>
        </row>
        <row r="109">
          <cell r="A109" t="str">
            <v>Чистий  фінансовий результат: прибуток/збиток</v>
          </cell>
          <cell r="B109">
            <v>1230</v>
          </cell>
        </row>
        <row r="110">
          <cell r="A110" t="str">
            <v>Доходи і витрати (узагальнені показники)</v>
          </cell>
        </row>
        <row r="111">
          <cell r="A111" t="str">
            <v>Усього доходів</v>
          </cell>
          <cell r="B111">
            <v>1240</v>
          </cell>
        </row>
        <row r="112">
          <cell r="A112" t="str">
            <v>Усього витрат</v>
          </cell>
          <cell r="B112">
            <v>1250</v>
          </cell>
        </row>
        <row r="113">
          <cell r="A113" t="str">
            <v>Елементи операційних витрат</v>
          </cell>
        </row>
        <row r="114">
          <cell r="A114" t="str">
            <v>Матеріальні витрати, у тому числі:</v>
          </cell>
          <cell r="B114">
            <v>1260</v>
          </cell>
        </row>
        <row r="115">
          <cell r="A115" t="str">
            <v>витрати на сировину та основні матеріали</v>
          </cell>
          <cell r="B115">
            <v>1261</v>
          </cell>
        </row>
        <row r="116">
          <cell r="A116" t="str">
            <v>витрати на паливо та енергію</v>
          </cell>
          <cell r="B116">
            <v>1262</v>
          </cell>
        </row>
        <row r="117">
          <cell r="A117" t="str">
            <v>Витрати на оплату праці</v>
          </cell>
          <cell r="B117">
            <v>1270</v>
          </cell>
        </row>
        <row r="118">
          <cell r="A118" t="str">
            <v>Відрахування на соціальні заходи</v>
          </cell>
          <cell r="B118">
            <v>1280</v>
          </cell>
        </row>
        <row r="119">
          <cell r="A119" t="str">
            <v>Амортизація</v>
          </cell>
          <cell r="B119">
            <v>1290</v>
          </cell>
        </row>
        <row r="120">
          <cell r="A120" t="str">
            <v>Інші операційні витрати</v>
          </cell>
          <cell r="B120">
            <v>1300</v>
          </cell>
        </row>
        <row r="121">
          <cell r="A121" t="str">
            <v>Усього</v>
          </cell>
          <cell r="B121">
            <v>1310</v>
          </cell>
        </row>
      </sheetData>
      <sheetData sheetId="2">
        <row r="21">
          <cell r="I21">
            <v>804.66099999999994</v>
          </cell>
          <cell r="J21">
            <v>761.59799999999996</v>
          </cell>
        </row>
        <row r="26">
          <cell r="I26">
            <v>107.06399999999999</v>
          </cell>
          <cell r="J26">
            <v>107.06399999999999</v>
          </cell>
        </row>
        <row r="32">
          <cell r="I32">
            <v>8.9219999999999988</v>
          </cell>
          <cell r="J32">
            <v>8.9219999999999988</v>
          </cell>
        </row>
        <row r="33">
          <cell r="I33">
            <v>3.8</v>
          </cell>
          <cell r="J33">
            <v>3.8</v>
          </cell>
        </row>
        <row r="34">
          <cell r="I34">
            <v>0</v>
          </cell>
          <cell r="J34">
            <v>0</v>
          </cell>
        </row>
        <row r="35">
          <cell r="I35">
            <v>130.69999999999999</v>
          </cell>
          <cell r="J35">
            <v>130.6</v>
          </cell>
        </row>
      </sheetData>
      <sheetData sheetId="3">
        <row r="10">
          <cell r="J10">
            <v>800</v>
          </cell>
        </row>
        <row r="13">
          <cell r="J13">
            <v>1600</v>
          </cell>
        </row>
        <row r="14">
          <cell r="I14">
            <v>6075</v>
          </cell>
          <cell r="J14">
            <v>6075</v>
          </cell>
        </row>
      </sheetData>
      <sheetData sheetId="4">
        <row r="11">
          <cell r="G11">
            <v>20</v>
          </cell>
        </row>
        <row r="12">
          <cell r="G12">
            <v>5</v>
          </cell>
        </row>
        <row r="13">
          <cell r="G13">
            <v>1</v>
          </cell>
        </row>
        <row r="14">
          <cell r="G14">
            <v>3</v>
          </cell>
        </row>
        <row r="16">
          <cell r="G16">
            <v>6</v>
          </cell>
        </row>
        <row r="17">
          <cell r="G17">
            <v>5</v>
          </cell>
        </row>
        <row r="19">
          <cell r="G19">
            <v>236.45000000000002</v>
          </cell>
        </row>
      </sheetData>
      <sheetData sheetId="5" refreshError="1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Звіт по фінплану - зведені"/>
      <sheetName val="1.Фінансовий результат"/>
      <sheetName val="2. Розрахунки з бюджетом"/>
      <sheetName val="4. Кап. інвестиції"/>
      <sheetName val="5. Інша інформація"/>
      <sheetName val=" 6. Коефіцієнти"/>
      <sheetName val="3. Рух грошових коштів"/>
    </sheetNames>
    <sheetDataSet>
      <sheetData sheetId="0" refreshError="1"/>
      <sheetData sheetId="1"/>
      <sheetData sheetId="2"/>
      <sheetData sheetId="3" refreshError="1"/>
      <sheetData sheetId="4"/>
      <sheetData sheetId="5">
        <row r="10">
          <cell r="E10">
            <v>-0.29337188085025712</v>
          </cell>
        </row>
        <row r="11">
          <cell r="E11">
            <v>-4.7169159658724136E-3</v>
          </cell>
        </row>
        <row r="12">
          <cell r="E12">
            <v>-4.8176936350002326E-3</v>
          </cell>
        </row>
        <row r="13">
          <cell r="E13">
            <v>-5.6636413185146464E-2</v>
          </cell>
        </row>
        <row r="15">
          <cell r="E15">
            <v>46.805170299084821</v>
          </cell>
        </row>
        <row r="16">
          <cell r="E16">
            <v>11.819488614680065</v>
          </cell>
        </row>
        <row r="18">
          <cell r="E18">
            <v>-25.981171548117203</v>
          </cell>
        </row>
        <row r="19">
          <cell r="E19">
            <v>1.4714803668333374</v>
          </cell>
        </row>
        <row r="20">
          <cell r="E20">
            <v>0.21817420789609424</v>
          </cell>
        </row>
      </sheetData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C000"/>
  </sheetPr>
  <dimension ref="A1:G223"/>
  <sheetViews>
    <sheetView showZeros="0" view="pageBreakPreview" topLeftCell="A13" zoomScale="75" zoomScaleNormal="60" zoomScaleSheetLayoutView="75" workbookViewId="0">
      <selection activeCell="C13" sqref="C13"/>
    </sheetView>
  </sheetViews>
  <sheetFormatPr defaultRowHeight="18.75"/>
  <cols>
    <col min="1" max="1" width="74.5703125" style="3" customWidth="1"/>
    <col min="2" max="2" width="15.28515625" style="26" customWidth="1"/>
    <col min="3" max="3" width="17.5703125" style="3" customWidth="1"/>
    <col min="4" max="4" width="18.42578125" style="3" customWidth="1"/>
    <col min="5" max="5" width="17.85546875" style="3" customWidth="1"/>
    <col min="6" max="6" width="19.140625" style="3" customWidth="1"/>
    <col min="7" max="7" width="10" style="3" customWidth="1"/>
    <col min="8" max="8" width="9.5703125" style="3" customWidth="1"/>
    <col min="9" max="10" width="9.140625" style="3"/>
    <col min="11" max="11" width="10.5703125" style="3" customWidth="1"/>
    <col min="12" max="16384" width="9.140625" style="3"/>
  </cols>
  <sheetData>
    <row r="1" spans="1:6" ht="20.100000000000001" customHeight="1">
      <c r="B1" s="3"/>
    </row>
    <row r="2" spans="1:6" ht="20.100000000000001" customHeight="1">
      <c r="B2" s="3"/>
    </row>
    <row r="3" spans="1:6" ht="20.100000000000001" customHeight="1">
      <c r="B3" s="3"/>
    </row>
    <row r="4" spans="1:6" ht="20.100000000000001" customHeight="1">
      <c r="B4" s="3"/>
    </row>
    <row r="5" spans="1:6" ht="19.5" customHeight="1">
      <c r="A5" s="238" t="s">
        <v>205</v>
      </c>
      <c r="B5" s="238"/>
      <c r="C5" s="238"/>
      <c r="D5" s="238"/>
      <c r="E5" s="238"/>
      <c r="F5" s="238"/>
    </row>
    <row r="6" spans="1:6">
      <c r="A6" s="238" t="s">
        <v>206</v>
      </c>
      <c r="B6" s="238"/>
      <c r="C6" s="238"/>
      <c r="D6" s="238"/>
      <c r="E6" s="238"/>
      <c r="F6" s="238"/>
    </row>
    <row r="7" spans="1:6">
      <c r="A7" s="238" t="s">
        <v>257</v>
      </c>
      <c r="B7" s="238"/>
      <c r="C7" s="238"/>
      <c r="D7" s="238"/>
      <c r="E7" s="238"/>
      <c r="F7" s="238"/>
    </row>
    <row r="8" spans="1:6">
      <c r="A8" s="238" t="s">
        <v>272</v>
      </c>
      <c r="B8" s="238"/>
      <c r="C8" s="238"/>
      <c r="D8" s="238"/>
      <c r="E8" s="238"/>
      <c r="F8" s="238"/>
    </row>
    <row r="9" spans="1:6" ht="14.25" customHeight="1">
      <c r="A9" s="13"/>
      <c r="B9" s="13"/>
      <c r="C9" s="13"/>
      <c r="D9" s="13"/>
      <c r="E9" s="13"/>
      <c r="F9" s="13"/>
    </row>
    <row r="10" spans="1:6" ht="21.75" customHeight="1">
      <c r="A10" s="238" t="s">
        <v>125</v>
      </c>
      <c r="B10" s="238"/>
      <c r="C10" s="238"/>
      <c r="D10" s="238"/>
      <c r="E10" s="238"/>
      <c r="F10" s="238"/>
    </row>
    <row r="11" spans="1:6" ht="12" customHeight="1">
      <c r="B11" s="28"/>
      <c r="C11" s="28"/>
      <c r="D11" s="28"/>
      <c r="E11" s="28"/>
      <c r="F11" s="28"/>
    </row>
    <row r="12" spans="1:6" ht="31.5" customHeight="1">
      <c r="A12" s="231" t="s">
        <v>142</v>
      </c>
      <c r="B12" s="232" t="s">
        <v>3</v>
      </c>
      <c r="C12" s="233" t="s">
        <v>273</v>
      </c>
      <c r="D12" s="234"/>
      <c r="E12" s="234"/>
      <c r="F12" s="234"/>
    </row>
    <row r="13" spans="1:6" ht="54.75" customHeight="1">
      <c r="A13" s="231"/>
      <c r="B13" s="232"/>
      <c r="C13" s="15" t="s">
        <v>208</v>
      </c>
      <c r="D13" s="15" t="s">
        <v>209</v>
      </c>
      <c r="E13" s="15" t="s">
        <v>210</v>
      </c>
      <c r="F13" s="15" t="s">
        <v>211</v>
      </c>
    </row>
    <row r="14" spans="1:6" ht="20.100000000000001" customHeight="1">
      <c r="A14" s="6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</row>
    <row r="15" spans="1:6" ht="24.95" customHeight="1">
      <c r="A15" s="241" t="s">
        <v>46</v>
      </c>
      <c r="B15" s="241"/>
      <c r="C15" s="241"/>
      <c r="D15" s="241"/>
      <c r="E15" s="241"/>
      <c r="F15" s="241"/>
    </row>
    <row r="16" spans="1:6" ht="20.100000000000001" customHeight="1">
      <c r="A16" s="74" t="s">
        <v>126</v>
      </c>
      <c r="B16" s="6">
        <f>'1.Фінансовий результат'!B18</f>
        <v>1040</v>
      </c>
      <c r="C16" s="12">
        <f>'1.Фінансовий результат'!C18</f>
        <v>5902.4</v>
      </c>
      <c r="D16" s="12">
        <f>'1.Фінансовий результат'!D18</f>
        <v>5474.5999999999995</v>
      </c>
      <c r="E16" s="12">
        <f>'1.Фінансовий результат'!E18</f>
        <v>-427.80000000000018</v>
      </c>
      <c r="F16" s="171">
        <f>'1.Фінансовий результат'!F18</f>
        <v>0.92752100840336127</v>
      </c>
    </row>
    <row r="17" spans="1:6" ht="20.100000000000001" customHeight="1">
      <c r="A17" s="74" t="s">
        <v>98</v>
      </c>
      <c r="B17" s="6">
        <f>'1.Фінансовий результат'!B19</f>
        <v>1050</v>
      </c>
      <c r="C17" s="12">
        <f>'1.Фінансовий результат'!C19</f>
        <v>8659.5</v>
      </c>
      <c r="D17" s="12">
        <f>'1.Фінансовий результат'!D19</f>
        <v>7432.9</v>
      </c>
      <c r="E17" s="12">
        <f>'1.Фінансовий результат'!E19</f>
        <v>-1226.6000000000004</v>
      </c>
      <c r="F17" s="171">
        <f>'1.Фінансовий результат'!F19</f>
        <v>0.85835209885097286</v>
      </c>
    </row>
    <row r="18" spans="1:6" ht="37.5" customHeight="1">
      <c r="A18" s="75" t="s">
        <v>155</v>
      </c>
      <c r="B18" s="106">
        <f>'1.Фінансовий результат'!B30</f>
        <v>1060</v>
      </c>
      <c r="C18" s="137">
        <f>'1.Фінансовий результат'!C30</f>
        <v>-2757.1000000000004</v>
      </c>
      <c r="D18" s="137">
        <f>'1.Фінансовий результат'!D30</f>
        <v>-1958.3000000000002</v>
      </c>
      <c r="E18" s="137">
        <f>'1.Фінансовий результат'!E30</f>
        <v>798.80000000000018</v>
      </c>
      <c r="F18" s="170">
        <f>'1.Фінансовий результат'!F30</f>
        <v>0.71027528925320083</v>
      </c>
    </row>
    <row r="19" spans="1:6" ht="20.100000000000001" customHeight="1">
      <c r="A19" s="74" t="s">
        <v>190</v>
      </c>
      <c r="B19" s="6">
        <f>'1.Фінансовий результат'!B31</f>
        <v>1070</v>
      </c>
      <c r="C19" s="12">
        <f>'1.Фінансовий результат'!C31</f>
        <v>1582.4</v>
      </c>
      <c r="D19" s="12">
        <f>'1.Фінансовий результат'!D31</f>
        <v>2098.6</v>
      </c>
      <c r="E19" s="12">
        <f>'1.Фінансовий результат'!E31</f>
        <v>516.19999999999982</v>
      </c>
      <c r="F19" s="171">
        <f>'1.Фінансовий результат'!F31</f>
        <v>1.3262133468149644</v>
      </c>
    </row>
    <row r="20" spans="1:6" ht="20.100000000000001" customHeight="1">
      <c r="A20" s="74" t="s">
        <v>75</v>
      </c>
      <c r="B20" s="6">
        <f>'1.Фінансовий результат'!B35</f>
        <v>1080</v>
      </c>
      <c r="C20" s="12">
        <f>'1.Фінансовий результат'!C35</f>
        <v>1256.8</v>
      </c>
      <c r="D20" s="12">
        <f>'1.Фінансовий результат'!D35</f>
        <v>1153.9999999999998</v>
      </c>
      <c r="E20" s="12">
        <f>'1.Фінансовий результат'!E35</f>
        <v>-102.80000000000018</v>
      </c>
      <c r="F20" s="171">
        <f>'1.Фінансовий результат'!F35</f>
        <v>0.91820496499045179</v>
      </c>
    </row>
    <row r="21" spans="1:6" ht="19.5" customHeight="1">
      <c r="A21" s="74" t="s">
        <v>73</v>
      </c>
      <c r="B21" s="6">
        <f>'1.Фінансовий результат'!B74</f>
        <v>1110</v>
      </c>
      <c r="C21" s="12">
        <f>'1.Фінансовий результат'!C74</f>
        <v>0</v>
      </c>
      <c r="D21" s="12">
        <f>'1.Фінансовий результат'!D74</f>
        <v>0</v>
      </c>
      <c r="E21" s="12">
        <f>'1.Фінансовий результат'!E74</f>
        <v>0</v>
      </c>
      <c r="F21" s="171">
        <f>'1.Фінансовий результат'!F74</f>
        <v>0</v>
      </c>
    </row>
    <row r="22" spans="1:6" ht="20.100000000000001" customHeight="1">
      <c r="A22" s="74" t="s">
        <v>6</v>
      </c>
      <c r="B22" s="6">
        <f>'1.Фінансовий результат'!B81</f>
        <v>1120</v>
      </c>
      <c r="C22" s="12">
        <f>'1.Фінансовий результат'!C81</f>
        <v>1536.6000000000001</v>
      </c>
      <c r="D22" s="12">
        <f>'1.Фінансовий результат'!D81</f>
        <v>2169.6999999999998</v>
      </c>
      <c r="E22" s="12">
        <f>'1.Фінансовий результат'!E81</f>
        <v>633.09999999999968</v>
      </c>
      <c r="F22" s="171">
        <f>'1.Фінансовий результат'!F81</f>
        <v>1.4120135363790183</v>
      </c>
    </row>
    <row r="23" spans="1:6" ht="38.25" customHeight="1">
      <c r="A23" s="124" t="s">
        <v>193</v>
      </c>
      <c r="B23" s="125">
        <f>'1.Фінансовий результат'!B89</f>
        <v>1130</v>
      </c>
      <c r="C23" s="138">
        <f>'1.Фінансовий результат'!C89</f>
        <v>-3968.1000000000004</v>
      </c>
      <c r="D23" s="138">
        <f>'1.Фінансовий результат'!D89</f>
        <v>-3183.3999999999996</v>
      </c>
      <c r="E23" s="138">
        <f>'1.Фінансовий результат'!E89</f>
        <v>784.70000000000073</v>
      </c>
      <c r="F23" s="172">
        <f>'1.Фінансовий результат'!F89</f>
        <v>0.80224792721957594</v>
      </c>
    </row>
    <row r="24" spans="1:6" ht="20.100000000000001" customHeight="1">
      <c r="A24" s="69" t="s">
        <v>255</v>
      </c>
      <c r="B24" s="6">
        <f>'1.Фінансовий результат'!B90</f>
        <v>1140</v>
      </c>
      <c r="C24" s="12">
        <f>'1.Фінансовий результат'!C90</f>
        <v>3961</v>
      </c>
      <c r="D24" s="12">
        <f>'1.Фінансовий результат'!D90</f>
        <v>3127</v>
      </c>
      <c r="E24" s="12">
        <f>'1.Фінансовий результат'!E90</f>
        <v>-834</v>
      </c>
      <c r="F24" s="171">
        <f>'1.Фінансовий результат'!F90</f>
        <v>0.78944710931582929</v>
      </c>
    </row>
    <row r="25" spans="1:6" ht="20.100000000000001" customHeight="1">
      <c r="A25" s="69" t="s">
        <v>256</v>
      </c>
      <c r="B25" s="6">
        <f>'1.Фінансовий результат'!B98</f>
        <v>1150</v>
      </c>
      <c r="C25" s="12">
        <f>'1.Фінансовий результат'!C98</f>
        <v>0</v>
      </c>
      <c r="D25" s="12">
        <f>'1.Фінансовий результат'!D98</f>
        <v>0</v>
      </c>
      <c r="E25" s="12">
        <f>'1.Фінансовий результат'!E98</f>
        <v>0</v>
      </c>
      <c r="F25" s="171">
        <f>'1.Фінансовий результат'!F98</f>
        <v>0</v>
      </c>
    </row>
    <row r="26" spans="1:6" ht="20.100000000000001" customHeight="1">
      <c r="A26" s="74" t="s">
        <v>191</v>
      </c>
      <c r="B26" s="6">
        <f>'1.Фінансовий результат'!B99</f>
        <v>1160</v>
      </c>
      <c r="C26" s="12">
        <f>'1.Фінансовий результат'!C99</f>
        <v>107</v>
      </c>
      <c r="D26" s="12">
        <f>'1.Фінансовий результат'!D99</f>
        <v>261.7</v>
      </c>
      <c r="E26" s="12">
        <f>'1.Фінансовий результат'!E99</f>
        <v>154.69999999999999</v>
      </c>
      <c r="F26" s="171">
        <f>'1.Фінансовий результат'!F99</f>
        <v>2.4457943925233643</v>
      </c>
    </row>
    <row r="27" spans="1:6" ht="20.100000000000001" customHeight="1">
      <c r="A27" s="74" t="s">
        <v>192</v>
      </c>
      <c r="B27" s="6">
        <f>'1.Фінансовий результат'!B103</f>
        <v>1170</v>
      </c>
      <c r="C27" s="12">
        <f>'1.Фінансовий результат'!C103</f>
        <v>111.6</v>
      </c>
      <c r="D27" s="12">
        <f>'1.Фінансовий результат'!D103</f>
        <v>121.5</v>
      </c>
      <c r="E27" s="12">
        <f>'1.Фінансовий результат'!E103</f>
        <v>9.9000000000000057</v>
      </c>
      <c r="F27" s="171">
        <f>'1.Фінансовий результат'!F103</f>
        <v>1.088709677419355</v>
      </c>
    </row>
    <row r="28" spans="1:6" ht="43.5" customHeight="1">
      <c r="A28" s="76" t="s">
        <v>194</v>
      </c>
      <c r="B28" s="106">
        <f>'1.Фінансовий результат'!B106</f>
        <v>1200</v>
      </c>
      <c r="C28" s="137">
        <f>'1.Фінансовий результат'!C106</f>
        <v>-11.700000000000358</v>
      </c>
      <c r="D28" s="137">
        <f>'1.Фінансовий результат'!D106</f>
        <v>83.800000000000352</v>
      </c>
      <c r="E28" s="137">
        <f>'1.Фінансовий результат'!E106</f>
        <v>95.500000000000711</v>
      </c>
      <c r="F28" s="170">
        <f>'1.Фінансовий результат'!F106</f>
        <v>-7.1623931623929735</v>
      </c>
    </row>
    <row r="29" spans="1:6" ht="20.100000000000001" customHeight="1">
      <c r="A29" s="11" t="s">
        <v>74</v>
      </c>
      <c r="B29" s="6">
        <f>'1.Фінансовий результат'!B107</f>
        <v>1210</v>
      </c>
      <c r="C29" s="12">
        <f>'1.Фінансовий результат'!C107</f>
        <v>0</v>
      </c>
      <c r="D29" s="12">
        <f>'1.Фінансовий результат'!D107</f>
        <v>2.7</v>
      </c>
      <c r="E29" s="12">
        <f>'1.Фінансовий результат'!E107</f>
        <v>2.7</v>
      </c>
      <c r="F29" s="171">
        <f>'1.Фінансовий результат'!F107</f>
        <v>0</v>
      </c>
    </row>
    <row r="30" spans="1:6" ht="35.25" customHeight="1">
      <c r="A30" s="124" t="s">
        <v>195</v>
      </c>
      <c r="B30" s="125">
        <f>'1.Фінансовий результат'!B109</f>
        <v>1230</v>
      </c>
      <c r="C30" s="138">
        <f>'1.Фінансовий результат'!C109</f>
        <v>-11.700000000000358</v>
      </c>
      <c r="D30" s="138">
        <f>'1.Фінансовий результат'!D109</f>
        <v>81.10000000000035</v>
      </c>
      <c r="E30" s="138">
        <f>'1.Фінансовий результат'!E109</f>
        <v>92.800000000000708</v>
      </c>
      <c r="F30" s="172">
        <f>'1.Фінансовий результат'!F109</f>
        <v>-6.9316239316237489</v>
      </c>
    </row>
    <row r="31" spans="1:6" ht="24.95" customHeight="1">
      <c r="A31" s="242" t="s">
        <v>84</v>
      </c>
      <c r="B31" s="242"/>
      <c r="C31" s="242"/>
      <c r="D31" s="242"/>
      <c r="E31" s="242"/>
      <c r="F31" s="242"/>
    </row>
    <row r="32" spans="1:6" ht="20.100000000000001" customHeight="1">
      <c r="A32" s="73" t="s">
        <v>143</v>
      </c>
      <c r="B32" s="6">
        <f>'2. Розрахунки з бюджетом'!B20</f>
        <v>2100</v>
      </c>
      <c r="C32" s="12">
        <f>'2. Розрахунки з бюджетом'!C20</f>
        <v>0</v>
      </c>
      <c r="D32" s="12">
        <f>'2. Розрахунки з бюджетом'!D20</f>
        <v>0</v>
      </c>
      <c r="E32" s="12">
        <f>'2. Розрахунки з бюджетом'!E20</f>
        <v>0</v>
      </c>
      <c r="F32" s="12">
        <f>'2. Розрахунки з бюджетом'!F20</f>
        <v>0</v>
      </c>
    </row>
    <row r="33" spans="1:6" ht="20.100000000000001" customHeight="1">
      <c r="A33" s="45" t="s">
        <v>83</v>
      </c>
      <c r="B33" s="6">
        <f>'2. Розрахунки з бюджетом'!B21</f>
        <v>2110</v>
      </c>
      <c r="C33" s="12">
        <f>'2. Розрахунки з бюджетом'!C21</f>
        <v>0</v>
      </c>
      <c r="D33" s="12">
        <f>'2. Розрахунки з бюджетом'!D21</f>
        <v>0</v>
      </c>
      <c r="E33" s="12">
        <f>'2. Розрахунки з бюджетом'!E21</f>
        <v>0</v>
      </c>
      <c r="F33" s="12">
        <f>'2. Розрахунки з бюджетом'!F21</f>
        <v>0</v>
      </c>
    </row>
    <row r="34" spans="1:6" ht="40.5" customHeight="1">
      <c r="A34" s="45" t="s">
        <v>172</v>
      </c>
      <c r="B34" s="6">
        <f>'2. Розрахунки з бюджетом'!B22</f>
        <v>2120</v>
      </c>
      <c r="C34" s="12">
        <f>'2. Розрахунки з бюджетом'!C22</f>
        <v>1203.9000000000001</v>
      </c>
      <c r="D34" s="12">
        <f>'2. Розрахунки з бюджетом'!D22</f>
        <v>1543</v>
      </c>
      <c r="E34" s="12">
        <f>'2. Розрахунки з бюджетом'!E22</f>
        <v>339.09999999999991</v>
      </c>
      <c r="F34" s="12">
        <f>'2. Розрахунки з бюджетом'!F22</f>
        <v>1.2816679126173269</v>
      </c>
    </row>
    <row r="35" spans="1:6" ht="39.75" customHeight="1">
      <c r="A35" s="45" t="s">
        <v>173</v>
      </c>
      <c r="B35" s="6">
        <f>'2. Розрахунки з бюджетом'!B23</f>
        <v>2130</v>
      </c>
      <c r="C35" s="12">
        <f>'2. Розрахунки з бюджетом'!C23</f>
        <v>1566.259</v>
      </c>
      <c r="D35" s="12">
        <f>'2. Розрахунки з бюджетом'!D23</f>
        <v>2278.5</v>
      </c>
      <c r="E35" s="12">
        <f>'2. Розрахунки з бюджетом'!E23</f>
        <v>712.24099999999999</v>
      </c>
      <c r="F35" s="12">
        <f>'2. Розрахунки з бюджетом'!F23</f>
        <v>1.4547402441103292</v>
      </c>
    </row>
    <row r="36" spans="1:6" ht="42.75" customHeight="1">
      <c r="A36" s="73" t="s">
        <v>138</v>
      </c>
      <c r="B36" s="6">
        <f>'2. Розрахунки з бюджетом'!B24</f>
        <v>2140</v>
      </c>
      <c r="C36" s="12">
        <f>'2. Розрахунки з бюджетом'!C24</f>
        <v>239.57199999999997</v>
      </c>
      <c r="D36" s="12">
        <f>'2. Розрахунки з бюджетом'!D24</f>
        <v>253.89999999999998</v>
      </c>
      <c r="E36" s="12">
        <f>'2. Розрахунки з бюджетом'!E24</f>
        <v>14.328000000000003</v>
      </c>
      <c r="F36" s="12">
        <f>'2. Розрахунки з бюджетом'!F24</f>
        <v>1.0598066552017764</v>
      </c>
    </row>
    <row r="37" spans="1:6" ht="39" customHeight="1">
      <c r="A37" s="73" t="s">
        <v>34</v>
      </c>
      <c r="B37" s="6">
        <f>'2. Розрахунки з бюджетом'!B37</f>
        <v>2150</v>
      </c>
      <c r="C37" s="12">
        <f>'2. Розрахунки з бюджетом'!C37</f>
        <v>261.29999999999995</v>
      </c>
      <c r="D37" s="12">
        <f>'2. Розрахунки з бюджетом'!D37</f>
        <v>230.9</v>
      </c>
      <c r="E37" s="12">
        <f>'2. Розрахунки з бюджетом'!E37</f>
        <v>-30.399999999999949</v>
      </c>
      <c r="F37" s="12">
        <f>'2. Розрахунки з бюджетом'!F37</f>
        <v>0.88365862992728683</v>
      </c>
    </row>
    <row r="38" spans="1:6" ht="20.100000000000001" customHeight="1">
      <c r="A38" s="72" t="s">
        <v>144</v>
      </c>
      <c r="B38" s="106">
        <f>'2. Розрахунки з бюджетом'!B38</f>
        <v>2200</v>
      </c>
      <c r="C38" s="137">
        <f>'2. Розрахунки з бюджетом'!C38</f>
        <v>500.87199999999996</v>
      </c>
      <c r="D38" s="137">
        <f>'2. Розрахунки з бюджетом'!D38</f>
        <v>484.79999999999995</v>
      </c>
      <c r="E38" s="137">
        <f>'2. Розрахунки з бюджетом'!E38</f>
        <v>-16.072000000000003</v>
      </c>
      <c r="F38" s="137">
        <f>'2. Розрахунки з бюджетом'!F38</f>
        <v>0.96791196153907588</v>
      </c>
    </row>
    <row r="39" spans="1:6" ht="24.95" customHeight="1">
      <c r="A39" s="242" t="s">
        <v>82</v>
      </c>
      <c r="B39" s="242"/>
      <c r="C39" s="242"/>
      <c r="D39" s="242"/>
      <c r="E39" s="242"/>
      <c r="F39" s="242"/>
    </row>
    <row r="40" spans="1:6" ht="20.100000000000001" customHeight="1">
      <c r="A40" s="72" t="s">
        <v>76</v>
      </c>
      <c r="B40" s="106">
        <f>'3. Рух грошових коштів'!B66</f>
        <v>3600</v>
      </c>
      <c r="C40" s="137">
        <f>'3. Рух грошових коштів'!C66</f>
        <v>0</v>
      </c>
      <c r="D40" s="137">
        <f>'3. Рух грошових коштів'!D66</f>
        <v>0</v>
      </c>
      <c r="E40" s="137">
        <f>'3. Рух грошових коштів'!E66</f>
        <v>0</v>
      </c>
      <c r="F40" s="137">
        <f>'3. Рух грошових коштів'!F66</f>
        <v>0</v>
      </c>
    </row>
    <row r="41" spans="1:6" ht="20.100000000000001" customHeight="1">
      <c r="A41" s="73" t="s">
        <v>77</v>
      </c>
      <c r="B41" s="6">
        <f>'3. Рух грошових коштів'!B21</f>
        <v>3090</v>
      </c>
      <c r="C41" s="12">
        <f>'3. Рух грошових коштів'!C21</f>
        <v>0</v>
      </c>
      <c r="D41" s="12">
        <f>'3. Рух грошових коштів'!D21</f>
        <v>0</v>
      </c>
      <c r="E41" s="12">
        <f>'3. Рух грошових коштів'!E21</f>
        <v>0</v>
      </c>
      <c r="F41" s="12">
        <f>'3. Рух грошових коштів'!F21</f>
        <v>0</v>
      </c>
    </row>
    <row r="42" spans="1:6" ht="20.100000000000001" customHeight="1">
      <c r="A42" s="73" t="s">
        <v>133</v>
      </c>
      <c r="B42" s="6">
        <f>'3. Рух грошових коштів'!B38</f>
        <v>3320</v>
      </c>
      <c r="C42" s="12">
        <f>'3. Рух грошових коштів'!C38</f>
        <v>0</v>
      </c>
      <c r="D42" s="12">
        <f>'3. Рух грошових коштів'!D38</f>
        <v>0</v>
      </c>
      <c r="E42" s="12">
        <f>'3. Рух грошових коштів'!E38</f>
        <v>0</v>
      </c>
      <c r="F42" s="12">
        <f>'3. Рух грошових коштів'!F38</f>
        <v>0</v>
      </c>
    </row>
    <row r="43" spans="1:6" ht="20.100000000000001" customHeight="1">
      <c r="A43" s="73" t="s">
        <v>78</v>
      </c>
      <c r="B43" s="6">
        <f>'3. Рух грошових коштів'!B64</f>
        <v>3580</v>
      </c>
      <c r="C43" s="12">
        <f>'3. Рух грошових коштів'!C64</f>
        <v>0</v>
      </c>
      <c r="D43" s="12">
        <f>'3. Рух грошових коштів'!D64</f>
        <v>0</v>
      </c>
      <c r="E43" s="12">
        <f>'3. Рух грошових коштів'!E64</f>
        <v>0</v>
      </c>
      <c r="F43" s="12">
        <f>'3. Рух грошових коштів'!F64</f>
        <v>0</v>
      </c>
    </row>
    <row r="44" spans="1:6" ht="20.100000000000001" customHeight="1">
      <c r="A44" s="73" t="s">
        <v>96</v>
      </c>
      <c r="B44" s="6">
        <f>'3. Рух грошових коштів'!B67</f>
        <v>3610</v>
      </c>
      <c r="C44" s="12">
        <f>'3. Рух грошових коштів'!C67</f>
        <v>0</v>
      </c>
      <c r="D44" s="12">
        <f>'3. Рух грошових коштів'!D67</f>
        <v>0</v>
      </c>
      <c r="E44" s="12">
        <f>'3. Рух грошових коштів'!E67</f>
        <v>0</v>
      </c>
      <c r="F44" s="12">
        <f>'3. Рух грошових коштів'!F67</f>
        <v>0</v>
      </c>
    </row>
    <row r="45" spans="1:6" ht="20.100000000000001" customHeight="1">
      <c r="A45" s="72" t="s">
        <v>79</v>
      </c>
      <c r="B45" s="106">
        <f>'3. Рух грошових коштів'!B68</f>
        <v>3620</v>
      </c>
      <c r="C45" s="137">
        <f>'3. Рух грошових коштів'!C68</f>
        <v>0</v>
      </c>
      <c r="D45" s="137">
        <f>'3. Рух грошових коштів'!D68</f>
        <v>0</v>
      </c>
      <c r="E45" s="137">
        <f>'3. Рух грошових коштів'!E68</f>
        <v>0</v>
      </c>
      <c r="F45" s="137">
        <f>'3. Рух грошових коштів'!F68</f>
        <v>0</v>
      </c>
    </row>
    <row r="46" spans="1:6" ht="24.95" customHeight="1">
      <c r="A46" s="239" t="s">
        <v>128</v>
      </c>
      <c r="B46" s="240"/>
      <c r="C46" s="240"/>
      <c r="D46" s="240"/>
      <c r="E46" s="240"/>
      <c r="F46" s="240"/>
    </row>
    <row r="47" spans="1:6" ht="20.100000000000001" customHeight="1">
      <c r="A47" s="73" t="s">
        <v>127</v>
      </c>
      <c r="B47" s="6">
        <f>'4. Кап. інвестиції'!B9</f>
        <v>4000</v>
      </c>
      <c r="C47" s="12">
        <f>'4. Кап. інвестиції'!C9</f>
        <v>14550</v>
      </c>
      <c r="D47" s="12">
        <f>'4. Кап. інвестиції'!D9</f>
        <v>6716.1</v>
      </c>
      <c r="E47" s="12">
        <f>'4. Кап. інвестиції'!E9</f>
        <v>-7833.9</v>
      </c>
      <c r="F47" s="12">
        <f>'4. Кап. інвестиції'!F9</f>
        <v>0</v>
      </c>
    </row>
    <row r="48" spans="1:6" s="5" customFormat="1" ht="24.95" customHeight="1">
      <c r="A48" s="236"/>
      <c r="B48" s="236"/>
      <c r="C48" s="236"/>
      <c r="D48" s="236"/>
      <c r="E48" s="236"/>
      <c r="F48" s="236"/>
    </row>
    <row r="49" spans="1:7" s="5" customFormat="1" ht="18.75" customHeight="1">
      <c r="A49" s="148"/>
      <c r="B49" s="26"/>
      <c r="C49" s="64"/>
      <c r="D49" s="34"/>
      <c r="E49" s="34"/>
      <c r="F49" s="34"/>
    </row>
    <row r="50" spans="1:7" s="5" customFormat="1" ht="20.25" customHeight="1">
      <c r="A50" s="148"/>
      <c r="B50" s="26"/>
      <c r="C50" s="64"/>
      <c r="D50" s="34"/>
      <c r="E50" s="34"/>
      <c r="F50" s="34"/>
    </row>
    <row r="51" spans="1:7" s="5" customFormat="1" ht="18" customHeight="1">
      <c r="A51" s="148"/>
      <c r="B51" s="26"/>
      <c r="C51" s="64"/>
      <c r="D51" s="34"/>
      <c r="E51" s="34"/>
      <c r="F51" s="34"/>
    </row>
    <row r="52" spans="1:7" ht="24.95" customHeight="1">
      <c r="A52" s="29"/>
      <c r="C52" s="30"/>
      <c r="D52" s="30"/>
      <c r="E52" s="30"/>
      <c r="F52" s="30"/>
    </row>
    <row r="53" spans="1:7" ht="19.5" customHeight="1">
      <c r="A53" s="56" t="s">
        <v>260</v>
      </c>
      <c r="B53" s="1"/>
      <c r="C53" s="1" t="s">
        <v>261</v>
      </c>
      <c r="D53" s="14"/>
      <c r="E53" s="237" t="s">
        <v>262</v>
      </c>
      <c r="F53" s="237"/>
      <c r="G53" s="237"/>
    </row>
    <row r="54" spans="1:7" s="2" customFormat="1" ht="21" customHeight="1">
      <c r="A54" s="26" t="s">
        <v>30</v>
      </c>
      <c r="B54" s="235" t="s">
        <v>31</v>
      </c>
      <c r="C54" s="235"/>
      <c r="D54" s="28"/>
      <c r="E54" s="230" t="s">
        <v>221</v>
      </c>
      <c r="F54" s="230"/>
    </row>
    <row r="56" spans="1:7">
      <c r="A56" s="49"/>
    </row>
    <row r="57" spans="1:7">
      <c r="A57" s="49"/>
    </row>
    <row r="58" spans="1:7">
      <c r="A58" s="49"/>
    </row>
    <row r="59" spans="1:7" s="26" customFormat="1">
      <c r="A59" s="49"/>
      <c r="C59" s="3"/>
      <c r="D59" s="3"/>
      <c r="E59" s="3"/>
      <c r="F59" s="3"/>
    </row>
    <row r="60" spans="1:7" s="26" customFormat="1">
      <c r="A60" s="49"/>
      <c r="C60" s="3"/>
      <c r="D60" s="3"/>
      <c r="E60" s="3"/>
      <c r="F60" s="3"/>
    </row>
    <row r="61" spans="1:7" s="26" customFormat="1">
      <c r="A61" s="49"/>
      <c r="C61" s="3"/>
      <c r="D61" s="3"/>
      <c r="E61" s="3"/>
      <c r="F61" s="3"/>
    </row>
    <row r="62" spans="1:7" s="26" customFormat="1">
      <c r="A62" s="49"/>
      <c r="C62" s="3"/>
      <c r="D62" s="3"/>
      <c r="E62" s="3"/>
      <c r="F62" s="3"/>
    </row>
    <row r="63" spans="1:7" s="26" customFormat="1">
      <c r="A63" s="49"/>
      <c r="C63" s="3"/>
      <c r="D63" s="3"/>
      <c r="E63" s="3"/>
      <c r="F63" s="3"/>
    </row>
    <row r="64" spans="1:7" s="26" customFormat="1">
      <c r="A64" s="49"/>
      <c r="C64" s="3"/>
      <c r="D64" s="3"/>
      <c r="E64" s="3"/>
      <c r="F64" s="3"/>
    </row>
    <row r="65" spans="1:6" s="26" customFormat="1">
      <c r="A65" s="49"/>
      <c r="C65" s="3"/>
      <c r="D65" s="3"/>
      <c r="E65" s="3"/>
      <c r="F65" s="3"/>
    </row>
    <row r="66" spans="1:6" s="26" customFormat="1">
      <c r="A66" s="49"/>
      <c r="C66" s="3"/>
      <c r="D66" s="3"/>
      <c r="E66" s="3"/>
      <c r="F66" s="3"/>
    </row>
    <row r="67" spans="1:6" s="26" customFormat="1">
      <c r="A67" s="49"/>
      <c r="C67" s="3"/>
      <c r="D67" s="3"/>
      <c r="E67" s="3"/>
      <c r="F67" s="3"/>
    </row>
    <row r="68" spans="1:6" s="26" customFormat="1">
      <c r="A68" s="49"/>
      <c r="C68" s="3"/>
      <c r="D68" s="3"/>
      <c r="E68" s="3"/>
      <c r="F68" s="3"/>
    </row>
    <row r="69" spans="1:6" s="26" customFormat="1">
      <c r="A69" s="49"/>
      <c r="C69" s="3"/>
      <c r="D69" s="3"/>
      <c r="E69" s="3"/>
      <c r="F69" s="3"/>
    </row>
    <row r="70" spans="1:6" s="26" customFormat="1">
      <c r="A70" s="49"/>
      <c r="C70" s="3"/>
      <c r="D70" s="3"/>
      <c r="E70" s="3"/>
      <c r="F70" s="3"/>
    </row>
    <row r="71" spans="1:6" s="26" customFormat="1">
      <c r="A71" s="49"/>
      <c r="C71" s="3"/>
      <c r="D71" s="3"/>
      <c r="E71" s="3"/>
      <c r="F71" s="3"/>
    </row>
    <row r="72" spans="1:6" s="26" customFormat="1">
      <c r="A72" s="49"/>
      <c r="C72" s="3"/>
      <c r="D72" s="3"/>
      <c r="E72" s="3"/>
      <c r="F72" s="3"/>
    </row>
    <row r="73" spans="1:6" s="26" customFormat="1">
      <c r="A73" s="49"/>
      <c r="C73" s="3"/>
      <c r="D73" s="3"/>
      <c r="E73" s="3"/>
      <c r="F73" s="3"/>
    </row>
    <row r="74" spans="1:6" s="26" customFormat="1">
      <c r="A74" s="49"/>
      <c r="C74" s="3"/>
      <c r="D74" s="3"/>
      <c r="E74" s="3"/>
      <c r="F74" s="3"/>
    </row>
    <row r="75" spans="1:6" s="26" customFormat="1">
      <c r="A75" s="49"/>
      <c r="C75" s="3"/>
      <c r="D75" s="3"/>
      <c r="E75" s="3"/>
      <c r="F75" s="3"/>
    </row>
    <row r="76" spans="1:6" s="26" customFormat="1">
      <c r="A76" s="49"/>
      <c r="C76" s="3"/>
      <c r="D76" s="3"/>
      <c r="E76" s="3"/>
      <c r="F76" s="3"/>
    </row>
    <row r="77" spans="1:6" s="26" customFormat="1">
      <c r="A77" s="49"/>
      <c r="C77" s="3"/>
      <c r="D77" s="3"/>
      <c r="E77" s="3"/>
      <c r="F77" s="3"/>
    </row>
    <row r="78" spans="1:6" s="26" customFormat="1">
      <c r="A78" s="49"/>
      <c r="C78" s="3"/>
      <c r="D78" s="3"/>
      <c r="E78" s="3"/>
      <c r="F78" s="3"/>
    </row>
    <row r="79" spans="1:6" s="26" customFormat="1">
      <c r="A79" s="49"/>
      <c r="C79" s="3"/>
      <c r="D79" s="3"/>
      <c r="E79" s="3"/>
      <c r="F79" s="3"/>
    </row>
    <row r="80" spans="1:6" s="26" customFormat="1">
      <c r="A80" s="49"/>
      <c r="C80" s="3"/>
      <c r="D80" s="3"/>
      <c r="E80" s="3"/>
      <c r="F80" s="3"/>
    </row>
    <row r="81" spans="1:6" s="26" customFormat="1">
      <c r="A81" s="49"/>
      <c r="C81" s="3"/>
      <c r="D81" s="3"/>
      <c r="E81" s="3"/>
      <c r="F81" s="3"/>
    </row>
    <row r="82" spans="1:6" s="26" customFormat="1">
      <c r="A82" s="49"/>
      <c r="C82" s="3"/>
      <c r="D82" s="3"/>
      <c r="E82" s="3"/>
      <c r="F82" s="3"/>
    </row>
    <row r="83" spans="1:6" s="26" customFormat="1">
      <c r="A83" s="49"/>
      <c r="C83" s="3"/>
      <c r="D83" s="3"/>
      <c r="E83" s="3"/>
      <c r="F83" s="3"/>
    </row>
    <row r="84" spans="1:6" s="26" customFormat="1">
      <c r="A84" s="49"/>
      <c r="C84" s="3"/>
      <c r="D84" s="3"/>
      <c r="E84" s="3"/>
      <c r="F84" s="3"/>
    </row>
    <row r="85" spans="1:6" s="26" customFormat="1">
      <c r="A85" s="49"/>
      <c r="C85" s="3"/>
      <c r="D85" s="3"/>
      <c r="E85" s="3"/>
      <c r="F85" s="3"/>
    </row>
    <row r="86" spans="1:6" s="26" customFormat="1">
      <c r="A86" s="49"/>
      <c r="C86" s="3"/>
      <c r="D86" s="3"/>
      <c r="E86" s="3"/>
      <c r="F86" s="3"/>
    </row>
    <row r="87" spans="1:6" s="26" customFormat="1">
      <c r="A87" s="49"/>
      <c r="C87" s="3"/>
      <c r="D87" s="3"/>
      <c r="E87" s="3"/>
      <c r="F87" s="3"/>
    </row>
    <row r="88" spans="1:6" s="26" customFormat="1">
      <c r="A88" s="49"/>
      <c r="C88" s="3"/>
      <c r="D88" s="3"/>
      <c r="E88" s="3"/>
      <c r="F88" s="3"/>
    </row>
    <row r="89" spans="1:6" s="26" customFormat="1">
      <c r="A89" s="49"/>
      <c r="C89" s="3"/>
      <c r="D89" s="3"/>
      <c r="E89" s="3"/>
      <c r="F89" s="3"/>
    </row>
    <row r="90" spans="1:6" s="26" customFormat="1">
      <c r="A90" s="49"/>
      <c r="C90" s="3"/>
      <c r="D90" s="3"/>
      <c r="E90" s="3"/>
      <c r="F90" s="3"/>
    </row>
    <row r="91" spans="1:6" s="26" customFormat="1">
      <c r="A91" s="49"/>
      <c r="C91" s="3"/>
      <c r="D91" s="3"/>
      <c r="E91" s="3"/>
      <c r="F91" s="3"/>
    </row>
    <row r="92" spans="1:6" s="26" customFormat="1">
      <c r="A92" s="49"/>
      <c r="C92" s="3"/>
      <c r="D92" s="3"/>
      <c r="E92" s="3"/>
      <c r="F92" s="3"/>
    </row>
    <row r="93" spans="1:6" s="26" customFormat="1">
      <c r="A93" s="49"/>
      <c r="C93" s="3"/>
      <c r="D93" s="3"/>
      <c r="E93" s="3"/>
      <c r="F93" s="3"/>
    </row>
    <row r="94" spans="1:6" s="26" customFormat="1">
      <c r="A94" s="49"/>
      <c r="C94" s="3"/>
      <c r="D94" s="3"/>
      <c r="E94" s="3"/>
      <c r="F94" s="3"/>
    </row>
    <row r="95" spans="1:6" s="26" customFormat="1">
      <c r="A95" s="49"/>
      <c r="C95" s="3"/>
      <c r="D95" s="3"/>
      <c r="E95" s="3"/>
      <c r="F95" s="3"/>
    </row>
    <row r="96" spans="1:6" s="26" customFormat="1">
      <c r="A96" s="49"/>
      <c r="C96" s="3"/>
      <c r="D96" s="3"/>
      <c r="E96" s="3"/>
      <c r="F96" s="3"/>
    </row>
    <row r="97" spans="1:6" s="26" customFormat="1">
      <c r="A97" s="49"/>
      <c r="C97" s="3"/>
      <c r="D97" s="3"/>
      <c r="E97" s="3"/>
      <c r="F97" s="3"/>
    </row>
    <row r="98" spans="1:6" s="26" customFormat="1">
      <c r="A98" s="49"/>
      <c r="C98" s="3"/>
      <c r="D98" s="3"/>
      <c r="E98" s="3"/>
      <c r="F98" s="3"/>
    </row>
    <row r="99" spans="1:6" s="26" customFormat="1">
      <c r="A99" s="49"/>
      <c r="C99" s="3"/>
      <c r="D99" s="3"/>
      <c r="E99" s="3"/>
      <c r="F99" s="3"/>
    </row>
    <row r="100" spans="1:6" s="26" customFormat="1">
      <c r="A100" s="49"/>
      <c r="C100" s="3"/>
      <c r="D100" s="3"/>
      <c r="E100" s="3"/>
      <c r="F100" s="3"/>
    </row>
    <row r="101" spans="1:6" s="26" customFormat="1">
      <c r="A101" s="49"/>
      <c r="C101" s="3"/>
      <c r="D101" s="3"/>
      <c r="E101" s="3"/>
      <c r="F101" s="3"/>
    </row>
    <row r="102" spans="1:6" s="26" customFormat="1">
      <c r="A102" s="49"/>
      <c r="C102" s="3"/>
      <c r="D102" s="3"/>
      <c r="E102" s="3"/>
      <c r="F102" s="3"/>
    </row>
    <row r="103" spans="1:6" s="26" customFormat="1">
      <c r="A103" s="49"/>
      <c r="C103" s="3"/>
      <c r="D103" s="3"/>
      <c r="E103" s="3"/>
      <c r="F103" s="3"/>
    </row>
    <row r="104" spans="1:6" s="26" customFormat="1">
      <c r="A104" s="49"/>
      <c r="C104" s="3"/>
      <c r="D104" s="3"/>
      <c r="E104" s="3"/>
      <c r="F104" s="3"/>
    </row>
    <row r="105" spans="1:6" s="26" customFormat="1">
      <c r="A105" s="49"/>
      <c r="C105" s="3"/>
      <c r="D105" s="3"/>
      <c r="E105" s="3"/>
      <c r="F105" s="3"/>
    </row>
    <row r="106" spans="1:6" s="26" customFormat="1">
      <c r="A106" s="49"/>
      <c r="C106" s="3"/>
      <c r="D106" s="3"/>
      <c r="E106" s="3"/>
      <c r="F106" s="3"/>
    </row>
    <row r="107" spans="1:6" s="26" customFormat="1">
      <c r="A107" s="49"/>
      <c r="C107" s="3"/>
      <c r="D107" s="3"/>
      <c r="E107" s="3"/>
      <c r="F107" s="3"/>
    </row>
    <row r="108" spans="1:6" s="26" customFormat="1">
      <c r="A108" s="49"/>
      <c r="C108" s="3"/>
      <c r="D108" s="3"/>
      <c r="E108" s="3"/>
      <c r="F108" s="3"/>
    </row>
    <row r="109" spans="1:6" s="26" customFormat="1">
      <c r="A109" s="49"/>
      <c r="C109" s="3"/>
      <c r="D109" s="3"/>
      <c r="E109" s="3"/>
      <c r="F109" s="3"/>
    </row>
    <row r="110" spans="1:6" s="26" customFormat="1">
      <c r="A110" s="49"/>
      <c r="C110" s="3"/>
      <c r="D110" s="3"/>
      <c r="E110" s="3"/>
      <c r="F110" s="3"/>
    </row>
    <row r="111" spans="1:6" s="26" customFormat="1">
      <c r="A111" s="49"/>
      <c r="C111" s="3"/>
      <c r="D111" s="3"/>
      <c r="E111" s="3"/>
      <c r="F111" s="3"/>
    </row>
    <row r="112" spans="1:6" s="26" customFormat="1">
      <c r="A112" s="49"/>
      <c r="C112" s="3"/>
      <c r="D112" s="3"/>
      <c r="E112" s="3"/>
      <c r="F112" s="3"/>
    </row>
    <row r="113" spans="1:6" s="26" customFormat="1">
      <c r="A113" s="49"/>
      <c r="C113" s="3"/>
      <c r="D113" s="3"/>
      <c r="E113" s="3"/>
      <c r="F113" s="3"/>
    </row>
    <row r="114" spans="1:6" s="26" customFormat="1">
      <c r="A114" s="49"/>
      <c r="C114" s="3"/>
      <c r="D114" s="3"/>
      <c r="E114" s="3"/>
      <c r="F114" s="3"/>
    </row>
    <row r="115" spans="1:6" s="26" customFormat="1">
      <c r="A115" s="49"/>
      <c r="C115" s="3"/>
      <c r="D115" s="3"/>
      <c r="E115" s="3"/>
      <c r="F115" s="3"/>
    </row>
    <row r="116" spans="1:6" s="26" customFormat="1">
      <c r="A116" s="49"/>
      <c r="C116" s="3"/>
      <c r="D116" s="3"/>
      <c r="E116" s="3"/>
      <c r="F116" s="3"/>
    </row>
    <row r="117" spans="1:6" s="26" customFormat="1">
      <c r="A117" s="49"/>
      <c r="C117" s="3"/>
      <c r="D117" s="3"/>
      <c r="E117" s="3"/>
      <c r="F117" s="3"/>
    </row>
    <row r="118" spans="1:6" s="26" customFormat="1">
      <c r="A118" s="49"/>
      <c r="C118" s="3"/>
      <c r="D118" s="3"/>
      <c r="E118" s="3"/>
      <c r="F118" s="3"/>
    </row>
    <row r="119" spans="1:6" s="26" customFormat="1">
      <c r="A119" s="49"/>
      <c r="C119" s="3"/>
      <c r="D119" s="3"/>
      <c r="E119" s="3"/>
      <c r="F119" s="3"/>
    </row>
    <row r="120" spans="1:6" s="26" customFormat="1">
      <c r="A120" s="49"/>
      <c r="C120" s="3"/>
      <c r="D120" s="3"/>
      <c r="E120" s="3"/>
      <c r="F120" s="3"/>
    </row>
    <row r="121" spans="1:6" s="26" customFormat="1">
      <c r="A121" s="49"/>
      <c r="C121" s="3"/>
      <c r="D121" s="3"/>
      <c r="E121" s="3"/>
      <c r="F121" s="3"/>
    </row>
    <row r="122" spans="1:6" s="26" customFormat="1">
      <c r="A122" s="49"/>
      <c r="C122" s="3"/>
      <c r="D122" s="3"/>
      <c r="E122" s="3"/>
      <c r="F122" s="3"/>
    </row>
    <row r="123" spans="1:6" s="26" customFormat="1">
      <c r="A123" s="49"/>
      <c r="C123" s="3"/>
      <c r="D123" s="3"/>
      <c r="E123" s="3"/>
      <c r="F123" s="3"/>
    </row>
    <row r="124" spans="1:6" s="26" customFormat="1">
      <c r="A124" s="49"/>
      <c r="C124" s="3"/>
      <c r="D124" s="3"/>
      <c r="E124" s="3"/>
      <c r="F124" s="3"/>
    </row>
    <row r="125" spans="1:6" s="26" customFormat="1">
      <c r="A125" s="49"/>
      <c r="C125" s="3"/>
      <c r="D125" s="3"/>
      <c r="E125" s="3"/>
      <c r="F125" s="3"/>
    </row>
    <row r="126" spans="1:6" s="26" customFormat="1">
      <c r="A126" s="49"/>
      <c r="C126" s="3"/>
      <c r="D126" s="3"/>
      <c r="E126" s="3"/>
      <c r="F126" s="3"/>
    </row>
    <row r="127" spans="1:6" s="26" customFormat="1">
      <c r="A127" s="49"/>
      <c r="C127" s="3"/>
      <c r="D127" s="3"/>
      <c r="E127" s="3"/>
      <c r="F127" s="3"/>
    </row>
    <row r="128" spans="1:6" s="26" customFormat="1">
      <c r="A128" s="49"/>
      <c r="C128" s="3"/>
      <c r="D128" s="3"/>
      <c r="E128" s="3"/>
      <c r="F128" s="3"/>
    </row>
    <row r="129" spans="1:6" s="26" customFormat="1">
      <c r="A129" s="49"/>
      <c r="C129" s="3"/>
      <c r="D129" s="3"/>
      <c r="E129" s="3"/>
      <c r="F129" s="3"/>
    </row>
    <row r="130" spans="1:6" s="26" customFormat="1">
      <c r="A130" s="49"/>
      <c r="C130" s="3"/>
      <c r="D130" s="3"/>
      <c r="E130" s="3"/>
      <c r="F130" s="3"/>
    </row>
    <row r="131" spans="1:6" s="26" customFormat="1">
      <c r="A131" s="49"/>
      <c r="C131" s="3"/>
      <c r="D131" s="3"/>
      <c r="E131" s="3"/>
      <c r="F131" s="3"/>
    </row>
    <row r="132" spans="1:6" s="26" customFormat="1">
      <c r="A132" s="49"/>
      <c r="C132" s="3"/>
      <c r="D132" s="3"/>
      <c r="E132" s="3"/>
      <c r="F132" s="3"/>
    </row>
    <row r="133" spans="1:6" s="26" customFormat="1">
      <c r="A133" s="49"/>
      <c r="C133" s="3"/>
      <c r="D133" s="3"/>
      <c r="E133" s="3"/>
      <c r="F133" s="3"/>
    </row>
    <row r="134" spans="1:6" s="26" customFormat="1">
      <c r="A134" s="49"/>
      <c r="C134" s="3"/>
      <c r="D134" s="3"/>
      <c r="E134" s="3"/>
      <c r="F134" s="3"/>
    </row>
    <row r="135" spans="1:6" s="26" customFormat="1">
      <c r="A135" s="49"/>
      <c r="C135" s="3"/>
      <c r="D135" s="3"/>
      <c r="E135" s="3"/>
      <c r="F135" s="3"/>
    </row>
    <row r="136" spans="1:6" s="26" customFormat="1">
      <c r="A136" s="49"/>
      <c r="C136" s="3"/>
      <c r="D136" s="3"/>
      <c r="E136" s="3"/>
      <c r="F136" s="3"/>
    </row>
    <row r="137" spans="1:6" s="26" customFormat="1">
      <c r="A137" s="49"/>
      <c r="C137" s="3"/>
      <c r="D137" s="3"/>
      <c r="E137" s="3"/>
      <c r="F137" s="3"/>
    </row>
    <row r="138" spans="1:6" s="26" customFormat="1">
      <c r="A138" s="49"/>
      <c r="C138" s="3"/>
      <c r="D138" s="3"/>
      <c r="E138" s="3"/>
      <c r="F138" s="3"/>
    </row>
    <row r="139" spans="1:6" s="26" customFormat="1">
      <c r="A139" s="49"/>
      <c r="C139" s="3"/>
      <c r="D139" s="3"/>
      <c r="E139" s="3"/>
      <c r="F139" s="3"/>
    </row>
    <row r="140" spans="1:6" s="26" customFormat="1">
      <c r="A140" s="49"/>
      <c r="C140" s="3"/>
      <c r="D140" s="3"/>
      <c r="E140" s="3"/>
      <c r="F140" s="3"/>
    </row>
    <row r="141" spans="1:6" s="26" customFormat="1">
      <c r="A141" s="49"/>
      <c r="C141" s="3"/>
      <c r="D141" s="3"/>
      <c r="E141" s="3"/>
      <c r="F141" s="3"/>
    </row>
    <row r="142" spans="1:6" s="26" customFormat="1">
      <c r="A142" s="49"/>
      <c r="C142" s="3"/>
      <c r="D142" s="3"/>
      <c r="E142" s="3"/>
      <c r="F142" s="3"/>
    </row>
    <row r="143" spans="1:6" s="26" customFormat="1">
      <c r="A143" s="49"/>
      <c r="C143" s="3"/>
      <c r="D143" s="3"/>
      <c r="E143" s="3"/>
      <c r="F143" s="3"/>
    </row>
    <row r="144" spans="1:6" s="26" customFormat="1">
      <c r="A144" s="49"/>
      <c r="C144" s="3"/>
      <c r="D144" s="3"/>
      <c r="E144" s="3"/>
      <c r="F144" s="3"/>
    </row>
    <row r="145" spans="1:6" s="26" customFormat="1">
      <c r="A145" s="49"/>
      <c r="C145" s="3"/>
      <c r="D145" s="3"/>
      <c r="E145" s="3"/>
      <c r="F145" s="3"/>
    </row>
    <row r="146" spans="1:6" s="26" customFormat="1">
      <c r="A146" s="49"/>
      <c r="C146" s="3"/>
      <c r="D146" s="3"/>
      <c r="E146" s="3"/>
      <c r="F146" s="3"/>
    </row>
    <row r="147" spans="1:6" s="26" customFormat="1">
      <c r="A147" s="49"/>
      <c r="C147" s="3"/>
      <c r="D147" s="3"/>
      <c r="E147" s="3"/>
      <c r="F147" s="3"/>
    </row>
    <row r="148" spans="1:6" s="26" customFormat="1">
      <c r="A148" s="49"/>
      <c r="C148" s="3"/>
      <c r="D148" s="3"/>
      <c r="E148" s="3"/>
      <c r="F148" s="3"/>
    </row>
    <row r="149" spans="1:6" s="26" customFormat="1">
      <c r="A149" s="49"/>
      <c r="C149" s="3"/>
      <c r="D149" s="3"/>
      <c r="E149" s="3"/>
      <c r="F149" s="3"/>
    </row>
    <row r="150" spans="1:6" s="26" customFormat="1">
      <c r="A150" s="49"/>
      <c r="C150" s="3"/>
      <c r="D150" s="3"/>
      <c r="E150" s="3"/>
      <c r="F150" s="3"/>
    </row>
    <row r="151" spans="1:6" s="26" customFormat="1">
      <c r="A151" s="49"/>
      <c r="C151" s="3"/>
      <c r="D151" s="3"/>
      <c r="E151" s="3"/>
      <c r="F151" s="3"/>
    </row>
    <row r="152" spans="1:6" s="26" customFormat="1">
      <c r="A152" s="49"/>
      <c r="C152" s="3"/>
      <c r="D152" s="3"/>
      <c r="E152" s="3"/>
      <c r="F152" s="3"/>
    </row>
    <row r="153" spans="1:6" s="26" customFormat="1">
      <c r="A153" s="49"/>
      <c r="C153" s="3"/>
      <c r="D153" s="3"/>
      <c r="E153" s="3"/>
      <c r="F153" s="3"/>
    </row>
    <row r="154" spans="1:6" s="26" customFormat="1">
      <c r="A154" s="49"/>
      <c r="C154" s="3"/>
      <c r="D154" s="3"/>
      <c r="E154" s="3"/>
      <c r="F154" s="3"/>
    </row>
    <row r="155" spans="1:6" s="26" customFormat="1">
      <c r="A155" s="49"/>
      <c r="C155" s="3"/>
      <c r="D155" s="3"/>
      <c r="E155" s="3"/>
      <c r="F155" s="3"/>
    </row>
    <row r="156" spans="1:6" s="26" customFormat="1">
      <c r="A156" s="49"/>
      <c r="C156" s="3"/>
      <c r="D156" s="3"/>
      <c r="E156" s="3"/>
      <c r="F156" s="3"/>
    </row>
    <row r="157" spans="1:6" s="26" customFormat="1">
      <c r="A157" s="49"/>
      <c r="C157" s="3"/>
      <c r="D157" s="3"/>
      <c r="E157" s="3"/>
      <c r="F157" s="3"/>
    </row>
    <row r="158" spans="1:6" s="26" customFormat="1">
      <c r="A158" s="49"/>
      <c r="C158" s="3"/>
      <c r="D158" s="3"/>
      <c r="E158" s="3"/>
      <c r="F158" s="3"/>
    </row>
    <row r="159" spans="1:6" s="26" customFormat="1">
      <c r="A159" s="49"/>
      <c r="C159" s="3"/>
      <c r="D159" s="3"/>
      <c r="E159" s="3"/>
      <c r="F159" s="3"/>
    </row>
    <row r="160" spans="1:6" s="26" customFormat="1">
      <c r="A160" s="49"/>
      <c r="C160" s="3"/>
      <c r="D160" s="3"/>
      <c r="E160" s="3"/>
      <c r="F160" s="3"/>
    </row>
    <row r="161" spans="1:6" s="26" customFormat="1">
      <c r="A161" s="49"/>
      <c r="C161" s="3"/>
      <c r="D161" s="3"/>
      <c r="E161" s="3"/>
      <c r="F161" s="3"/>
    </row>
    <row r="162" spans="1:6" s="26" customFormat="1">
      <c r="A162" s="49"/>
      <c r="C162" s="3"/>
      <c r="D162" s="3"/>
      <c r="E162" s="3"/>
      <c r="F162" s="3"/>
    </row>
    <row r="163" spans="1:6" s="26" customFormat="1">
      <c r="A163" s="49"/>
      <c r="C163" s="3"/>
      <c r="D163" s="3"/>
      <c r="E163" s="3"/>
      <c r="F163" s="3"/>
    </row>
    <row r="164" spans="1:6" s="26" customFormat="1">
      <c r="A164" s="49"/>
      <c r="C164" s="3"/>
      <c r="D164" s="3"/>
      <c r="E164" s="3"/>
      <c r="F164" s="3"/>
    </row>
    <row r="165" spans="1:6" s="26" customFormat="1">
      <c r="A165" s="49"/>
      <c r="C165" s="3"/>
      <c r="D165" s="3"/>
      <c r="E165" s="3"/>
      <c r="F165" s="3"/>
    </row>
    <row r="166" spans="1:6" s="26" customFormat="1">
      <c r="A166" s="49"/>
      <c r="C166" s="3"/>
      <c r="D166" s="3"/>
      <c r="E166" s="3"/>
      <c r="F166" s="3"/>
    </row>
    <row r="167" spans="1:6" s="26" customFormat="1">
      <c r="A167" s="49"/>
      <c r="C167" s="3"/>
      <c r="D167" s="3"/>
      <c r="E167" s="3"/>
      <c r="F167" s="3"/>
    </row>
    <row r="168" spans="1:6" s="26" customFormat="1">
      <c r="A168" s="49"/>
      <c r="C168" s="3"/>
      <c r="D168" s="3"/>
      <c r="E168" s="3"/>
      <c r="F168" s="3"/>
    </row>
    <row r="169" spans="1:6" s="26" customFormat="1">
      <c r="A169" s="49"/>
      <c r="C169" s="3"/>
      <c r="D169" s="3"/>
      <c r="E169" s="3"/>
      <c r="F169" s="3"/>
    </row>
    <row r="170" spans="1:6" s="26" customFormat="1">
      <c r="A170" s="49"/>
      <c r="C170" s="3"/>
      <c r="D170" s="3"/>
      <c r="E170" s="3"/>
      <c r="F170" s="3"/>
    </row>
    <row r="171" spans="1:6" s="26" customFormat="1">
      <c r="A171" s="49"/>
      <c r="C171" s="3"/>
      <c r="D171" s="3"/>
      <c r="E171" s="3"/>
      <c r="F171" s="3"/>
    </row>
    <row r="172" spans="1:6" s="26" customFormat="1">
      <c r="A172" s="49"/>
      <c r="C172" s="3"/>
      <c r="D172" s="3"/>
      <c r="E172" s="3"/>
      <c r="F172" s="3"/>
    </row>
    <row r="173" spans="1:6" s="26" customFormat="1">
      <c r="A173" s="49"/>
      <c r="C173" s="3"/>
      <c r="D173" s="3"/>
      <c r="E173" s="3"/>
      <c r="F173" s="3"/>
    </row>
    <row r="174" spans="1:6" s="26" customFormat="1">
      <c r="A174" s="49"/>
      <c r="C174" s="3"/>
      <c r="D174" s="3"/>
      <c r="E174" s="3"/>
      <c r="F174" s="3"/>
    </row>
    <row r="175" spans="1:6" s="26" customFormat="1">
      <c r="A175" s="49"/>
      <c r="C175" s="3"/>
      <c r="D175" s="3"/>
      <c r="E175" s="3"/>
      <c r="F175" s="3"/>
    </row>
    <row r="176" spans="1:6" s="26" customFormat="1">
      <c r="A176" s="49"/>
      <c r="C176" s="3"/>
      <c r="D176" s="3"/>
      <c r="E176" s="3"/>
      <c r="F176" s="3"/>
    </row>
    <row r="177" spans="1:6" s="26" customFormat="1">
      <c r="A177" s="49"/>
      <c r="C177" s="3"/>
      <c r="D177" s="3"/>
      <c r="E177" s="3"/>
      <c r="F177" s="3"/>
    </row>
    <row r="178" spans="1:6" s="26" customFormat="1">
      <c r="A178" s="49"/>
      <c r="C178" s="3"/>
      <c r="D178" s="3"/>
      <c r="E178" s="3"/>
      <c r="F178" s="3"/>
    </row>
    <row r="179" spans="1:6" s="26" customFormat="1">
      <c r="A179" s="49"/>
      <c r="C179" s="3"/>
      <c r="D179" s="3"/>
      <c r="E179" s="3"/>
      <c r="F179" s="3"/>
    </row>
    <row r="180" spans="1:6" s="26" customFormat="1">
      <c r="A180" s="49"/>
      <c r="C180" s="3"/>
      <c r="D180" s="3"/>
      <c r="E180" s="3"/>
      <c r="F180" s="3"/>
    </row>
    <row r="181" spans="1:6" s="26" customFormat="1">
      <c r="A181" s="49"/>
      <c r="C181" s="3"/>
      <c r="D181" s="3"/>
      <c r="E181" s="3"/>
      <c r="F181" s="3"/>
    </row>
    <row r="182" spans="1:6" s="26" customFormat="1">
      <c r="A182" s="49"/>
      <c r="C182" s="3"/>
      <c r="D182" s="3"/>
      <c r="E182" s="3"/>
      <c r="F182" s="3"/>
    </row>
    <row r="183" spans="1:6" s="26" customFormat="1">
      <c r="A183" s="49"/>
      <c r="C183" s="3"/>
      <c r="D183" s="3"/>
      <c r="E183" s="3"/>
      <c r="F183" s="3"/>
    </row>
    <row r="184" spans="1:6" s="26" customFormat="1">
      <c r="A184" s="49"/>
      <c r="C184" s="3"/>
      <c r="D184" s="3"/>
      <c r="E184" s="3"/>
      <c r="F184" s="3"/>
    </row>
    <row r="185" spans="1:6" s="26" customFormat="1">
      <c r="A185" s="49"/>
      <c r="C185" s="3"/>
      <c r="D185" s="3"/>
      <c r="E185" s="3"/>
      <c r="F185" s="3"/>
    </row>
    <row r="186" spans="1:6" s="26" customFormat="1">
      <c r="A186" s="49"/>
      <c r="C186" s="3"/>
      <c r="D186" s="3"/>
      <c r="E186" s="3"/>
      <c r="F186" s="3"/>
    </row>
    <row r="187" spans="1:6" s="26" customFormat="1">
      <c r="A187" s="49"/>
      <c r="C187" s="3"/>
      <c r="D187" s="3"/>
      <c r="E187" s="3"/>
      <c r="F187" s="3"/>
    </row>
    <row r="188" spans="1:6" s="26" customFormat="1">
      <c r="A188" s="49"/>
      <c r="C188" s="3"/>
      <c r="D188" s="3"/>
      <c r="E188" s="3"/>
      <c r="F188" s="3"/>
    </row>
    <row r="189" spans="1:6" s="26" customFormat="1">
      <c r="A189" s="49"/>
      <c r="C189" s="3"/>
      <c r="D189" s="3"/>
      <c r="E189" s="3"/>
      <c r="F189" s="3"/>
    </row>
    <row r="190" spans="1:6" s="26" customFormat="1">
      <c r="A190" s="49"/>
      <c r="C190" s="3"/>
      <c r="D190" s="3"/>
      <c r="E190" s="3"/>
      <c r="F190" s="3"/>
    </row>
    <row r="191" spans="1:6" s="26" customFormat="1">
      <c r="A191" s="49"/>
      <c r="C191" s="3"/>
      <c r="D191" s="3"/>
      <c r="E191" s="3"/>
      <c r="F191" s="3"/>
    </row>
    <row r="192" spans="1:6" s="26" customFormat="1">
      <c r="A192" s="49"/>
      <c r="C192" s="3"/>
      <c r="D192" s="3"/>
      <c r="E192" s="3"/>
      <c r="F192" s="3"/>
    </row>
    <row r="193" spans="1:6" s="26" customFormat="1">
      <c r="A193" s="49"/>
      <c r="C193" s="3"/>
      <c r="D193" s="3"/>
      <c r="E193" s="3"/>
      <c r="F193" s="3"/>
    </row>
    <row r="194" spans="1:6" s="26" customFormat="1">
      <c r="A194" s="49"/>
      <c r="C194" s="3"/>
      <c r="D194" s="3"/>
      <c r="E194" s="3"/>
      <c r="F194" s="3"/>
    </row>
    <row r="195" spans="1:6" s="26" customFormat="1">
      <c r="A195" s="49"/>
      <c r="C195" s="3"/>
      <c r="D195" s="3"/>
      <c r="E195" s="3"/>
      <c r="F195" s="3"/>
    </row>
    <row r="196" spans="1:6" s="26" customFormat="1">
      <c r="A196" s="49"/>
      <c r="C196" s="3"/>
      <c r="D196" s="3"/>
      <c r="E196" s="3"/>
      <c r="F196" s="3"/>
    </row>
    <row r="197" spans="1:6" s="26" customFormat="1">
      <c r="A197" s="49"/>
      <c r="C197" s="3"/>
      <c r="D197" s="3"/>
      <c r="E197" s="3"/>
      <c r="F197" s="3"/>
    </row>
    <row r="198" spans="1:6" s="26" customFormat="1">
      <c r="A198" s="49"/>
      <c r="C198" s="3"/>
      <c r="D198" s="3"/>
      <c r="E198" s="3"/>
      <c r="F198" s="3"/>
    </row>
    <row r="199" spans="1:6" s="26" customFormat="1">
      <c r="A199" s="49"/>
      <c r="C199" s="3"/>
      <c r="D199" s="3"/>
      <c r="E199" s="3"/>
      <c r="F199" s="3"/>
    </row>
    <row r="200" spans="1:6" s="26" customFormat="1">
      <c r="A200" s="49"/>
      <c r="C200" s="3"/>
      <c r="D200" s="3"/>
      <c r="E200" s="3"/>
      <c r="F200" s="3"/>
    </row>
    <row r="201" spans="1:6" s="26" customFormat="1">
      <c r="A201" s="49"/>
      <c r="C201" s="3"/>
      <c r="D201" s="3"/>
      <c r="E201" s="3"/>
      <c r="F201" s="3"/>
    </row>
    <row r="202" spans="1:6" s="26" customFormat="1">
      <c r="A202" s="49"/>
      <c r="C202" s="3"/>
      <c r="D202" s="3"/>
      <c r="E202" s="3"/>
      <c r="F202" s="3"/>
    </row>
    <row r="203" spans="1:6" s="26" customFormat="1">
      <c r="A203" s="49"/>
      <c r="C203" s="3"/>
      <c r="D203" s="3"/>
      <c r="E203" s="3"/>
      <c r="F203" s="3"/>
    </row>
    <row r="204" spans="1:6" s="26" customFormat="1">
      <c r="A204" s="49"/>
      <c r="C204" s="3"/>
      <c r="D204" s="3"/>
      <c r="E204" s="3"/>
      <c r="F204" s="3"/>
    </row>
    <row r="205" spans="1:6" s="26" customFormat="1">
      <c r="A205" s="49"/>
      <c r="C205" s="3"/>
      <c r="D205" s="3"/>
      <c r="E205" s="3"/>
      <c r="F205" s="3"/>
    </row>
    <row r="206" spans="1:6" s="26" customFormat="1">
      <c r="A206" s="49"/>
      <c r="C206" s="3"/>
      <c r="D206" s="3"/>
      <c r="E206" s="3"/>
      <c r="F206" s="3"/>
    </row>
    <row r="207" spans="1:6" s="26" customFormat="1">
      <c r="A207" s="49"/>
      <c r="C207" s="3"/>
      <c r="D207" s="3"/>
      <c r="E207" s="3"/>
      <c r="F207" s="3"/>
    </row>
    <row r="208" spans="1:6" s="26" customFormat="1">
      <c r="A208" s="49"/>
      <c r="C208" s="3"/>
      <c r="D208" s="3"/>
      <c r="E208" s="3"/>
      <c r="F208" s="3"/>
    </row>
    <row r="209" spans="1:6" s="26" customFormat="1">
      <c r="A209" s="49"/>
      <c r="C209" s="3"/>
      <c r="D209" s="3"/>
      <c r="E209" s="3"/>
      <c r="F209" s="3"/>
    </row>
    <row r="210" spans="1:6" s="26" customFormat="1">
      <c r="A210" s="49"/>
      <c r="C210" s="3"/>
      <c r="D210" s="3"/>
      <c r="E210" s="3"/>
      <c r="F210" s="3"/>
    </row>
    <row r="211" spans="1:6" s="26" customFormat="1">
      <c r="A211" s="49"/>
      <c r="C211" s="3"/>
      <c r="D211" s="3"/>
      <c r="E211" s="3"/>
      <c r="F211" s="3"/>
    </row>
    <row r="212" spans="1:6" s="26" customFormat="1">
      <c r="A212" s="49"/>
      <c r="C212" s="3"/>
      <c r="D212" s="3"/>
      <c r="E212" s="3"/>
      <c r="F212" s="3"/>
    </row>
    <row r="213" spans="1:6" s="26" customFormat="1">
      <c r="A213" s="49"/>
      <c r="C213" s="3"/>
      <c r="D213" s="3"/>
      <c r="E213" s="3"/>
      <c r="F213" s="3"/>
    </row>
    <row r="214" spans="1:6" s="26" customFormat="1">
      <c r="A214" s="49"/>
      <c r="C214" s="3"/>
      <c r="D214" s="3"/>
      <c r="E214" s="3"/>
      <c r="F214" s="3"/>
    </row>
    <row r="215" spans="1:6" s="26" customFormat="1">
      <c r="A215" s="49"/>
      <c r="C215" s="3"/>
      <c r="D215" s="3"/>
      <c r="E215" s="3"/>
      <c r="F215" s="3"/>
    </row>
    <row r="216" spans="1:6" s="26" customFormat="1">
      <c r="A216" s="49"/>
      <c r="C216" s="3"/>
      <c r="D216" s="3"/>
      <c r="E216" s="3"/>
      <c r="F216" s="3"/>
    </row>
    <row r="217" spans="1:6" s="26" customFormat="1">
      <c r="A217" s="49"/>
      <c r="C217" s="3"/>
      <c r="D217" s="3"/>
      <c r="E217" s="3"/>
      <c r="F217" s="3"/>
    </row>
    <row r="218" spans="1:6" s="26" customFormat="1">
      <c r="A218" s="49"/>
      <c r="C218" s="3"/>
      <c r="D218" s="3"/>
      <c r="E218" s="3"/>
      <c r="F218" s="3"/>
    </row>
    <row r="219" spans="1:6" s="26" customFormat="1">
      <c r="A219" s="49"/>
      <c r="C219" s="3"/>
      <c r="D219" s="3"/>
      <c r="E219" s="3"/>
      <c r="F219" s="3"/>
    </row>
    <row r="220" spans="1:6" s="26" customFormat="1">
      <c r="A220" s="49"/>
      <c r="C220" s="3"/>
      <c r="D220" s="3"/>
      <c r="E220" s="3"/>
      <c r="F220" s="3"/>
    </row>
    <row r="221" spans="1:6" s="26" customFormat="1">
      <c r="A221" s="49"/>
      <c r="C221" s="3"/>
      <c r="D221" s="3"/>
      <c r="E221" s="3"/>
      <c r="F221" s="3"/>
    </row>
    <row r="222" spans="1:6" s="26" customFormat="1">
      <c r="A222" s="49"/>
      <c r="C222" s="3"/>
      <c r="D222" s="3"/>
      <c r="E222" s="3"/>
      <c r="F222" s="3"/>
    </row>
    <row r="223" spans="1:6" s="26" customFormat="1">
      <c r="A223" s="49"/>
      <c r="C223" s="3"/>
      <c r="D223" s="3"/>
      <c r="E223" s="3"/>
      <c r="F223" s="3"/>
    </row>
  </sheetData>
  <mergeCells count="16">
    <mergeCell ref="A5:F5"/>
    <mergeCell ref="A46:F46"/>
    <mergeCell ref="A15:F15"/>
    <mergeCell ref="A39:F39"/>
    <mergeCell ref="A31:F31"/>
    <mergeCell ref="A8:F8"/>
    <mergeCell ref="A7:F7"/>
    <mergeCell ref="A10:F10"/>
    <mergeCell ref="A6:F6"/>
    <mergeCell ref="E54:F54"/>
    <mergeCell ref="A12:A13"/>
    <mergeCell ref="B12:B13"/>
    <mergeCell ref="C12:F12"/>
    <mergeCell ref="B54:C54"/>
    <mergeCell ref="A48:F48"/>
    <mergeCell ref="E53:G53"/>
  </mergeCells>
  <phoneticPr fontId="3" type="noConversion"/>
  <pageMargins left="0.78740157480314965" right="0.39370078740157483" top="0.78740157480314965" bottom="0.78740157480314965" header="0.39370078740157483" footer="0.19685039370078741"/>
  <pageSetup paperSize="9" scale="55" orientation="portrait" verticalDpi="300" r:id="rId1"/>
  <headerFooter alignWithMargins="0">
    <oddHeader xml:space="preserve">&amp;C&amp;"Times New Roman,обычный"&amp;14
&amp;R&amp;"Times New Roman,обычный"&amp;14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99FF66"/>
  </sheetPr>
  <dimension ref="A2:J340"/>
  <sheetViews>
    <sheetView showZeros="0" view="pageBreakPreview" topLeftCell="A103" zoomScale="75" zoomScaleNormal="75" zoomScaleSheetLayoutView="50" workbookViewId="0">
      <selection activeCell="L95" sqref="L95"/>
    </sheetView>
  </sheetViews>
  <sheetFormatPr defaultRowHeight="18.75" outlineLevelRow="1"/>
  <cols>
    <col min="1" max="1" width="79.28515625" style="3" customWidth="1"/>
    <col min="2" max="2" width="13.7109375" style="26" customWidth="1"/>
    <col min="3" max="3" width="15.140625" style="3" customWidth="1"/>
    <col min="4" max="4" width="15.28515625" style="158" customWidth="1"/>
    <col min="5" max="5" width="17.42578125" style="3" customWidth="1"/>
    <col min="6" max="6" width="16.7109375" style="3" customWidth="1"/>
    <col min="7" max="7" width="19.85546875" style="3" customWidth="1"/>
    <col min="8" max="8" width="9.140625" style="3"/>
    <col min="9" max="9" width="10.42578125" style="3" bestFit="1" customWidth="1"/>
    <col min="10" max="16384" width="9.140625" style="3"/>
  </cols>
  <sheetData>
    <row r="2" spans="1:8">
      <c r="A2" s="13"/>
      <c r="B2" s="13"/>
      <c r="C2" s="13"/>
      <c r="D2" s="206"/>
      <c r="E2" s="13"/>
      <c r="F2" s="13"/>
      <c r="G2" s="13"/>
      <c r="H2" s="13"/>
    </row>
    <row r="4" spans="1:8">
      <c r="A4" s="243" t="s">
        <v>145</v>
      </c>
      <c r="B4" s="243"/>
      <c r="C4" s="243"/>
      <c r="D4" s="243"/>
      <c r="E4" s="243"/>
      <c r="F4" s="243"/>
      <c r="G4" s="243"/>
    </row>
    <row r="5" spans="1:8">
      <c r="A5" s="41"/>
      <c r="B5" s="52"/>
      <c r="C5" s="41"/>
      <c r="D5" s="207"/>
      <c r="E5" s="41"/>
      <c r="F5" s="41"/>
      <c r="G5" s="41"/>
    </row>
    <row r="6" spans="1:8" ht="36" customHeight="1">
      <c r="A6" s="231" t="s">
        <v>142</v>
      </c>
      <c r="B6" s="232" t="s">
        <v>3</v>
      </c>
      <c r="C6" s="233" t="str">
        <f>'1.Звіт по фінплану - зведені'!C12:F12</f>
        <v>Звітний період - 1 півріччя 2019 року</v>
      </c>
      <c r="D6" s="234"/>
      <c r="E6" s="234"/>
      <c r="F6" s="234"/>
      <c r="G6" s="245"/>
    </row>
    <row r="7" spans="1:8" ht="91.5" customHeight="1">
      <c r="A7" s="231"/>
      <c r="B7" s="232"/>
      <c r="C7" s="15" t="s">
        <v>208</v>
      </c>
      <c r="D7" s="208" t="s">
        <v>209</v>
      </c>
      <c r="E7" s="15" t="s">
        <v>210</v>
      </c>
      <c r="F7" s="15" t="s">
        <v>211</v>
      </c>
      <c r="G7" s="15" t="s">
        <v>212</v>
      </c>
    </row>
    <row r="8" spans="1:8" ht="18" customHeight="1">
      <c r="A8" s="6">
        <v>1</v>
      </c>
      <c r="B8" s="7">
        <v>2</v>
      </c>
      <c r="C8" s="7">
        <v>3</v>
      </c>
      <c r="D8" s="209">
        <v>4</v>
      </c>
      <c r="E8" s="7">
        <v>5</v>
      </c>
      <c r="F8" s="7">
        <v>6</v>
      </c>
      <c r="G8" s="7">
        <v>7</v>
      </c>
    </row>
    <row r="9" spans="1:8" s="5" customFormat="1" ht="20.100000000000001" customHeight="1">
      <c r="A9" s="244" t="str">
        <f>'[41]1.Фінансовий результат'!$A$9:$L$9</f>
        <v xml:space="preserve">Доходи </v>
      </c>
      <c r="B9" s="244"/>
      <c r="C9" s="244"/>
      <c r="D9" s="244"/>
      <c r="E9" s="244"/>
      <c r="F9" s="244"/>
      <c r="G9" s="244"/>
    </row>
    <row r="10" spans="1:8" s="5" customFormat="1" ht="36.75" customHeight="1">
      <c r="A10" s="10" t="str">
        <f>'[41]1.Фінансовий результат'!A10</f>
        <v>Дохід (виручка) від реалізації продукції (товарів, робіт, послуг)</v>
      </c>
      <c r="B10" s="99">
        <f>'[41]1.Фінансовий результат'!B10</f>
        <v>1000</v>
      </c>
      <c r="C10" s="164">
        <f>C11+C12+C13</f>
        <v>7106.2999999999993</v>
      </c>
      <c r="D10" s="166">
        <f>D11+D12+D13</f>
        <v>7017.5999999999995</v>
      </c>
      <c r="E10" s="164">
        <f>D10-C10</f>
        <v>-88.699999999999818</v>
      </c>
      <c r="F10" s="170">
        <f>D10/C10</f>
        <v>0.98751811772652442</v>
      </c>
      <c r="G10" s="99"/>
    </row>
    <row r="11" spans="1:8" ht="20.100000000000001" customHeight="1">
      <c r="A11" s="8" t="str">
        <f>'[41]1.Фінансовий результат'!A11</f>
        <v>від комерційної діяльності</v>
      </c>
      <c r="B11" s="7">
        <f>'[41]1.Фінансовий результат'!B11</f>
        <v>1010</v>
      </c>
      <c r="C11" s="165">
        <f>'[41]1.Фінансовий результат'!I11+'[41]1.Фінансовий результат'!J11</f>
        <v>693.89999999999986</v>
      </c>
      <c r="D11" s="169">
        <v>681.2</v>
      </c>
      <c r="E11" s="165">
        <f t="shared" ref="E11:E75" si="0">D11-C11</f>
        <v>-12.699999999999818</v>
      </c>
      <c r="F11" s="171">
        <f t="shared" ref="F11:F73" si="1">D11/C11</f>
        <v>0.9816976509583516</v>
      </c>
      <c r="G11" s="8"/>
    </row>
    <row r="12" spans="1:8" ht="20.100000000000001" customHeight="1">
      <c r="A12" s="8" t="str">
        <f>'[41]1.Фінансовий результат'!A12</f>
        <v>від державного бюджету</v>
      </c>
      <c r="B12" s="7">
        <f>'[41]1.Фінансовий результат'!B12</f>
        <v>1011</v>
      </c>
      <c r="C12" s="165">
        <f>'[41]1.Фінансовий результат'!I12+'[41]1.Фінансовий результат'!J12</f>
        <v>0</v>
      </c>
      <c r="D12" s="166"/>
      <c r="E12" s="165">
        <f t="shared" si="0"/>
        <v>0</v>
      </c>
      <c r="F12" s="171"/>
      <c r="G12" s="8"/>
    </row>
    <row r="13" spans="1:8" ht="20.100000000000001" customHeight="1">
      <c r="A13" s="8" t="str">
        <f>'[41]1.Фінансовий результат'!A13</f>
        <v>від місцевого бюджету</v>
      </c>
      <c r="B13" s="7">
        <f>'[41]1.Фінансовий результат'!B13</f>
        <v>1012</v>
      </c>
      <c r="C13" s="165">
        <f>'[41]1.Фінансовий результат'!I13+'[41]1.Фінансовий результат'!J13</f>
        <v>6412.4</v>
      </c>
      <c r="D13" s="169">
        <f>SUM(D14:D15)</f>
        <v>6336.4</v>
      </c>
      <c r="E13" s="165">
        <f t="shared" si="0"/>
        <v>-76</v>
      </c>
      <c r="F13" s="171">
        <f t="shared" si="1"/>
        <v>0.98814796332106547</v>
      </c>
      <c r="G13" s="8"/>
    </row>
    <row r="14" spans="1:8" ht="20.100000000000001" customHeight="1">
      <c r="A14" s="151" t="str">
        <f>'[41]1.Фінансовий результат'!A14</f>
        <v xml:space="preserve">оплата електроенергії на освітлення міста </v>
      </c>
      <c r="B14" s="154">
        <f>'[41]1.Фінансовий результат'!B14</f>
        <v>1</v>
      </c>
      <c r="C14" s="165">
        <f>'[41]1.Фінансовий результат'!I14+'[41]1.Фінансовий результат'!J14</f>
        <v>6412.4</v>
      </c>
      <c r="D14" s="169">
        <v>6336.4</v>
      </c>
      <c r="E14" s="165">
        <f t="shared" si="0"/>
        <v>-76</v>
      </c>
      <c r="F14" s="171">
        <f t="shared" si="1"/>
        <v>0.98814796332106547</v>
      </c>
      <c r="G14" s="8"/>
    </row>
    <row r="15" spans="1:8" ht="20.100000000000001" customHeight="1">
      <c r="A15" s="8">
        <f>'[41]1.Фінансовий результат'!A15</f>
        <v>0</v>
      </c>
      <c r="B15" s="7">
        <f>'[41]1.Фінансовий результат'!B15</f>
        <v>0</v>
      </c>
      <c r="C15" s="165">
        <f>'[41]1.Фінансовий результат'!I15+'[41]1.Фінансовий результат'!J15</f>
        <v>0</v>
      </c>
      <c r="D15" s="169"/>
      <c r="E15" s="165"/>
      <c r="F15" s="171"/>
      <c r="G15" s="8"/>
    </row>
    <row r="16" spans="1:8" ht="20.100000000000001" customHeight="1">
      <c r="A16" s="8" t="str">
        <f>'[41]1.Фінансовий результат'!A16</f>
        <v>Податок на додану вартість</v>
      </c>
      <c r="B16" s="7">
        <f>'[41]1.Фінансовий результат'!B16</f>
        <v>1020</v>
      </c>
      <c r="C16" s="165">
        <f>'[41]1.Фінансовий результат'!I16+'[41]1.Фінансовий результат'!J16</f>
        <v>1203.9000000000001</v>
      </c>
      <c r="D16" s="169">
        <v>1543</v>
      </c>
      <c r="E16" s="165">
        <f t="shared" si="0"/>
        <v>339.09999999999991</v>
      </c>
      <c r="F16" s="171">
        <f t="shared" si="1"/>
        <v>1.2816679126173269</v>
      </c>
      <c r="G16" s="8"/>
    </row>
    <row r="17" spans="1:10" ht="20.100000000000001" customHeight="1">
      <c r="A17" s="8" t="str">
        <f>'[41]1.Фінансовий результат'!A17</f>
        <v>Інші вирахування з доходу (розшифрувати)</v>
      </c>
      <c r="B17" s="7">
        <f>'[41]1.Фінансовий результат'!B17</f>
        <v>1030</v>
      </c>
      <c r="C17" s="165">
        <f>'[41]1.Фінансовий результат'!I17</f>
        <v>0</v>
      </c>
      <c r="D17" s="199"/>
      <c r="E17" s="165">
        <f t="shared" si="0"/>
        <v>0</v>
      </c>
      <c r="F17" s="171"/>
      <c r="G17" s="8"/>
    </row>
    <row r="18" spans="1:10" s="5" customFormat="1" ht="42" customHeight="1">
      <c r="A18" s="10" t="str">
        <f>'[41]1.Фінансовий результат'!A18</f>
        <v>Чистий дохід від реалізації продукції (товарів, робіт, послуг) (розшифрувати)</v>
      </c>
      <c r="B18" s="99">
        <f>'[41]1.Фінансовий результат'!B18</f>
        <v>1040</v>
      </c>
      <c r="C18" s="164">
        <f>C10-C16-C17</f>
        <v>5902.4</v>
      </c>
      <c r="D18" s="166">
        <f>D10-D16-D17</f>
        <v>5474.5999999999995</v>
      </c>
      <c r="E18" s="164">
        <f t="shared" si="0"/>
        <v>-427.80000000000018</v>
      </c>
      <c r="F18" s="170">
        <f t="shared" si="1"/>
        <v>0.92752100840336127</v>
      </c>
      <c r="G18" s="87"/>
    </row>
    <row r="19" spans="1:10" ht="37.5" customHeight="1">
      <c r="A19" s="10" t="str">
        <f>'[41]1.Фінансовий результат'!A19</f>
        <v>Собівартість реалізованої продукції (товарів, робіт, послуг) (розшифрувати)</v>
      </c>
      <c r="B19" s="99">
        <f>'[41]1.Фінансовий результат'!B19</f>
        <v>1050</v>
      </c>
      <c r="C19" s="195">
        <f>SUM(C20:C27)</f>
        <v>8659.5</v>
      </c>
      <c r="D19" s="198">
        <f>SUM(D20:D27)</f>
        <v>7432.9</v>
      </c>
      <c r="E19" s="164">
        <f t="shared" si="0"/>
        <v>-1226.6000000000004</v>
      </c>
      <c r="F19" s="170">
        <f t="shared" si="1"/>
        <v>0.85835209885097286</v>
      </c>
      <c r="G19" s="88"/>
    </row>
    <row r="20" spans="1:10" s="2" customFormat="1" ht="20.100000000000001" customHeight="1">
      <c r="A20" s="8" t="str">
        <f>'[41]1.Фінансовий результат'!A20</f>
        <v>витрати на сировину та основні матеріали</v>
      </c>
      <c r="B20" s="7">
        <f>'[41]1.Фінансовий результат'!B20</f>
        <v>1051</v>
      </c>
      <c r="C20" s="165">
        <f>'[41]1.Фінансовий результат'!I20+'[41]1.Фінансовий результат'!J20</f>
        <v>5.6</v>
      </c>
      <c r="D20" s="169">
        <f>0.4</f>
        <v>0.4</v>
      </c>
      <c r="E20" s="165">
        <f t="shared" si="0"/>
        <v>-5.1999999999999993</v>
      </c>
      <c r="F20" s="171">
        <f t="shared" si="1"/>
        <v>7.1428571428571438E-2</v>
      </c>
      <c r="G20" s="92"/>
    </row>
    <row r="21" spans="1:10" s="2" customFormat="1" ht="20.100000000000001" customHeight="1">
      <c r="A21" s="8" t="str">
        <f>'[41]1.Фінансовий результат'!A21</f>
        <v xml:space="preserve">витрати на паливо </v>
      </c>
      <c r="B21" s="7">
        <f>'[41]1.Фінансовий результат'!B21</f>
        <v>1052</v>
      </c>
      <c r="C21" s="165">
        <f>'[41]1.Фінансовий результат'!I21+'[41]1.Фінансовий результат'!J21</f>
        <v>43.6</v>
      </c>
      <c r="D21" s="169">
        <f>3.2+7</f>
        <v>10.199999999999999</v>
      </c>
      <c r="E21" s="165">
        <f t="shared" si="0"/>
        <v>-33.400000000000006</v>
      </c>
      <c r="F21" s="171">
        <f t="shared" si="1"/>
        <v>0.23394495412844035</v>
      </c>
      <c r="G21" s="92"/>
      <c r="J21" s="2" t="s">
        <v>264</v>
      </c>
    </row>
    <row r="22" spans="1:10" s="2" customFormat="1" ht="20.100000000000001" customHeight="1">
      <c r="A22" s="8" t="str">
        <f>'[41]1.Фінансовий результат'!A22</f>
        <v>витрати на електроенергію</v>
      </c>
      <c r="B22" s="7">
        <f>'[41]1.Фінансовий результат'!B22</f>
        <v>1053</v>
      </c>
      <c r="C22" s="165">
        <f>'[41]1.Фінансовий результат'!I22+'[41]1.Фінансовий результат'!J22</f>
        <v>5465</v>
      </c>
      <c r="D22" s="169">
        <f>3144.6+2167.8-D63</f>
        <v>5302.7</v>
      </c>
      <c r="E22" s="165">
        <f t="shared" si="0"/>
        <v>-162.30000000000018</v>
      </c>
      <c r="F22" s="171">
        <f t="shared" si="1"/>
        <v>0.97030192131747484</v>
      </c>
      <c r="G22" s="92"/>
    </row>
    <row r="23" spans="1:10" s="2" customFormat="1" ht="20.100000000000001" customHeight="1">
      <c r="A23" s="8" t="str">
        <f>'[41]1.Фінансовий результат'!A23</f>
        <v>витрати на оплату праці</v>
      </c>
      <c r="B23" s="7">
        <f>'[41]1.Фінансовий результат'!B23</f>
        <v>1054</v>
      </c>
      <c r="C23" s="165">
        <f>'[41]1.Фінансовий результат'!I23+'[41]1.Фінансовий результат'!J23</f>
        <v>256.79999999999995</v>
      </c>
      <c r="D23" s="169">
        <f>1236.6-D105-D43</f>
        <v>253.29999999999984</v>
      </c>
      <c r="E23" s="165">
        <f t="shared" si="0"/>
        <v>-3.5000000000001137</v>
      </c>
      <c r="F23" s="171">
        <f t="shared" si="1"/>
        <v>0.98637071651090302</v>
      </c>
      <c r="G23" s="92"/>
    </row>
    <row r="24" spans="1:10" s="2" customFormat="1" ht="20.100000000000001" customHeight="1">
      <c r="A24" s="8" t="str">
        <f>'[41]1.Фінансовий результат'!A24</f>
        <v>відрахування на соціальні заходи</v>
      </c>
      <c r="B24" s="7">
        <f>'[41]1.Фінансовий результат'!B24</f>
        <v>1055</v>
      </c>
      <c r="C24" s="165">
        <f>'[41]1.Фінансовий результат'!I24+'[41]1.Фінансовий результат'!J24</f>
        <v>56.300000000000018</v>
      </c>
      <c r="D24" s="169">
        <f>230.9-D44</f>
        <v>48.400000000000006</v>
      </c>
      <c r="E24" s="165">
        <f t="shared" si="0"/>
        <v>-7.9000000000000128</v>
      </c>
      <c r="F24" s="171">
        <f t="shared" si="1"/>
        <v>0.85968028419182929</v>
      </c>
      <c r="G24" s="92"/>
    </row>
    <row r="25" spans="1:10" s="2" customFormat="1" ht="54.75" customHeight="1">
      <c r="A25" s="8" t="str">
        <f>'[41]1.Фінансовий результат'!A25</f>
        <v>витрати, що здійснюються для підтримання об’єкта в робочому стані (проведення ремонту, техогляду, нагляду, обсл. тощо)</v>
      </c>
      <c r="B25" s="7">
        <f>'[41]1.Фінансовий результат'!B25</f>
        <v>1056</v>
      </c>
      <c r="C25" s="165">
        <f>'[41]1.Фінансовий результат'!I25+'[41]1.Фінансовий результат'!J25</f>
        <v>102.2</v>
      </c>
      <c r="D25" s="201">
        <v>1.3</v>
      </c>
      <c r="E25" s="165">
        <f t="shared" si="0"/>
        <v>-100.9</v>
      </c>
      <c r="F25" s="171">
        <f t="shared" si="1"/>
        <v>1.2720156555772993E-2</v>
      </c>
      <c r="G25" s="92"/>
    </row>
    <row r="26" spans="1:10" s="2" customFormat="1" ht="20.100000000000001" customHeight="1">
      <c r="A26" s="8" t="str">
        <f>'[41]1.Фінансовий результат'!A26</f>
        <v>амортизація основних засобів і нематеріальних активів</v>
      </c>
      <c r="B26" s="7">
        <f>'[41]1.Фінансовий результат'!B26</f>
        <v>1057</v>
      </c>
      <c r="C26" s="165">
        <f>'[41]1.Фінансовий результат'!I26+'[41]1.Фінансовий результат'!J26</f>
        <v>11.4</v>
      </c>
      <c r="D26" s="169">
        <f>5.7*2</f>
        <v>11.4</v>
      </c>
      <c r="E26" s="165">
        <f t="shared" si="0"/>
        <v>0</v>
      </c>
      <c r="F26" s="171">
        <f t="shared" si="1"/>
        <v>1</v>
      </c>
      <c r="G26" s="92"/>
    </row>
    <row r="27" spans="1:10" s="2" customFormat="1" ht="20.100000000000001" customHeight="1">
      <c r="A27" s="8" t="str">
        <f>'[41]1.Фінансовий результат'!A27</f>
        <v>інші витрати (розшифрувати)</v>
      </c>
      <c r="B27" s="7">
        <f>'[41]1.Фінансовий результат'!B27</f>
        <v>1058</v>
      </c>
      <c r="C27" s="169">
        <f>SUM(C28:C29)</f>
        <v>2718.6</v>
      </c>
      <c r="D27" s="169">
        <f>SUM(D28:D29)</f>
        <v>1805.2</v>
      </c>
      <c r="E27" s="165">
        <f>SUM(E28:E29)</f>
        <v>-913.39999999999986</v>
      </c>
      <c r="F27" s="171">
        <f t="shared" si="1"/>
        <v>0.66401824468476423</v>
      </c>
      <c r="G27" s="92"/>
    </row>
    <row r="28" spans="1:10" s="59" customFormat="1" ht="20.100000000000001" customHeight="1">
      <c r="A28" s="151" t="str">
        <f>'[41]1.Фінансовий результат'!A28</f>
        <v>зв'язок</v>
      </c>
      <c r="B28" s="154">
        <f>'[41]1.Фінансовий результат'!B28</f>
        <v>1</v>
      </c>
      <c r="C28" s="168">
        <f>'[41]1.Фінансовий результат'!I28+'[41]1.Фінансовий результат'!J28</f>
        <v>18.600000000000001</v>
      </c>
      <c r="D28" s="202">
        <f>8.6+0.6+11.2-1.1</f>
        <v>19.299999999999997</v>
      </c>
      <c r="E28" s="168">
        <f t="shared" si="0"/>
        <v>0.69999999999999574</v>
      </c>
      <c r="F28" s="174">
        <f t="shared" si="1"/>
        <v>1.0376344086021503</v>
      </c>
      <c r="G28" s="152"/>
    </row>
    <row r="29" spans="1:10" ht="37.5">
      <c r="A29" s="151" t="str">
        <f>'[41]1.Фінансовий результат'!A29</f>
        <v>послуги з поточного ремонту мереж зовнішнього освітлення міста</v>
      </c>
      <c r="B29" s="154">
        <f>'[41]1.Фінансовий результат'!B29</f>
        <v>2</v>
      </c>
      <c r="C29" s="165">
        <f>'[41]1.Фінансовий результат'!I29+'[41]1.Фінансовий результат'!J29</f>
        <v>2700</v>
      </c>
      <c r="D29" s="202">
        <f>ROUND(D97/1.2,1)</f>
        <v>1785.9</v>
      </c>
      <c r="E29" s="168">
        <f>D29-C29</f>
        <v>-914.09999999999991</v>
      </c>
      <c r="F29" s="171">
        <f t="shared" si="1"/>
        <v>0.6614444444444445</v>
      </c>
      <c r="G29" s="152"/>
    </row>
    <row r="30" spans="1:10" s="128" customFormat="1" ht="49.5" customHeight="1">
      <c r="A30" s="126" t="str">
        <f>'[41]1.Фінансовий результат'!A30</f>
        <v>Валовий: прибуток / збиток</v>
      </c>
      <c r="B30" s="153">
        <f>'[41]1.Фінансовий результат'!B30</f>
        <v>1060</v>
      </c>
      <c r="C30" s="167">
        <f>C18-C19</f>
        <v>-2757.1000000000004</v>
      </c>
      <c r="D30" s="167">
        <f>D18-D19</f>
        <v>-1958.3000000000002</v>
      </c>
      <c r="E30" s="167">
        <f t="shared" si="0"/>
        <v>798.80000000000018</v>
      </c>
      <c r="F30" s="173">
        <f t="shared" si="1"/>
        <v>0.71027528925320083</v>
      </c>
      <c r="G30" s="127"/>
    </row>
    <row r="31" spans="1:10" s="158" customFormat="1" ht="20.100000000000001" customHeight="1">
      <c r="A31" s="215" t="str">
        <f>'[41]1.Фінансовий результат'!A31</f>
        <v>Інші операційні доходи (розшифрувати), у тому числі:</v>
      </c>
      <c r="B31" s="218">
        <f>'[41]1.Фінансовий результат'!B31</f>
        <v>1070</v>
      </c>
      <c r="C31" s="195">
        <f>SUM(C32:C34)</f>
        <v>1582.4</v>
      </c>
      <c r="D31" s="198">
        <f>SUM(D32:D34)</f>
        <v>2098.6</v>
      </c>
      <c r="E31" s="164">
        <f t="shared" si="0"/>
        <v>516.19999999999982</v>
      </c>
      <c r="F31" s="170">
        <f t="shared" si="1"/>
        <v>1.3262133468149644</v>
      </c>
      <c r="G31" s="157"/>
    </row>
    <row r="32" spans="1:10" s="156" customFormat="1" ht="20.100000000000001" customHeight="1">
      <c r="A32" s="217" t="str">
        <f>'[41]1.Фінансовий результат'!A32</f>
        <v>амортизаційні відрахування</v>
      </c>
      <c r="B32" s="219">
        <f>'[41]1.Фінансовий результат'!B32</f>
        <v>1</v>
      </c>
      <c r="C32" s="168">
        <f>'[41]1.Фінансовий результат'!I32+'[41]1.Фінансовий результат'!J32</f>
        <v>1465.4</v>
      </c>
      <c r="D32" s="202">
        <v>2072</v>
      </c>
      <c r="E32" s="168">
        <f t="shared" si="0"/>
        <v>606.59999999999991</v>
      </c>
      <c r="F32" s="174">
        <f t="shared" si="1"/>
        <v>1.4139484099904462</v>
      </c>
      <c r="G32" s="155"/>
    </row>
    <row r="33" spans="1:7" s="156" customFormat="1" ht="20.100000000000001" customHeight="1">
      <c r="A33" s="217" t="str">
        <f>'[41]1.Фінансовий результат'!A33</f>
        <v>оренда матеріальних активів</v>
      </c>
      <c r="B33" s="219">
        <f>'[41]1.Фінансовий результат'!B33</f>
        <v>2</v>
      </c>
      <c r="C33" s="168">
        <f>'[41]1.Фінансовий результат'!I33+'[41]1.Фінансовий результат'!J33</f>
        <v>117</v>
      </c>
      <c r="D33" s="202">
        <v>26.4</v>
      </c>
      <c r="E33" s="168">
        <f t="shared" si="0"/>
        <v>-90.6</v>
      </c>
      <c r="F33" s="174">
        <f t="shared" si="1"/>
        <v>0.22564102564102562</v>
      </c>
      <c r="G33" s="155"/>
    </row>
    <row r="34" spans="1:7" s="156" customFormat="1" ht="20.100000000000001" customHeight="1">
      <c r="A34" s="217" t="str">
        <f>'[41]1.Фінансовий результат'!A34</f>
        <v>пеня</v>
      </c>
      <c r="B34" s="219">
        <f>'[41]1.Фінансовий результат'!B34</f>
        <v>3</v>
      </c>
      <c r="C34" s="168">
        <f>'[41]1.Фінансовий результат'!I34+'[41]1.Фінансовий результат'!J34</f>
        <v>0</v>
      </c>
      <c r="D34" s="202">
        <v>0.2</v>
      </c>
      <c r="E34" s="168">
        <f t="shared" si="0"/>
        <v>0.2</v>
      </c>
      <c r="F34" s="174"/>
      <c r="G34" s="155"/>
    </row>
    <row r="35" spans="1:7" ht="20.100000000000001" customHeight="1">
      <c r="A35" s="215" t="str">
        <f>'[41]1.Фінансовий результат'!A35</f>
        <v>Адміністративні витрати, у тому числі:</v>
      </c>
      <c r="B35" s="218">
        <f>'[41]1.Фінансовий результат'!B35</f>
        <v>1080</v>
      </c>
      <c r="C35" s="164">
        <f>SUM(C36:C58)</f>
        <v>1256.8</v>
      </c>
      <c r="D35" s="166">
        <f>SUM(D36:D58)</f>
        <v>1153.9999999999998</v>
      </c>
      <c r="E35" s="164">
        <f t="shared" si="0"/>
        <v>-102.80000000000018</v>
      </c>
      <c r="F35" s="170">
        <f t="shared" si="1"/>
        <v>0.91820496499045179</v>
      </c>
      <c r="G35" s="87"/>
    </row>
    <row r="36" spans="1:7" ht="37.5">
      <c r="A36" s="216" t="str">
        <f>'[41]1.Фінансовий результат'!A36</f>
        <v>витрати, пов'язані з використанням власних службових автомобілів</v>
      </c>
      <c r="B36" s="209">
        <f>'[41]1.Фінансовий результат'!B36</f>
        <v>1081</v>
      </c>
      <c r="C36" s="165">
        <f>'[41]1.Фінансовий результат'!I36+'[41]1.Фінансовий результат'!J36</f>
        <v>0</v>
      </c>
      <c r="D36" s="203"/>
      <c r="E36" s="165">
        <f t="shared" si="0"/>
        <v>0</v>
      </c>
      <c r="F36" s="171"/>
      <c r="G36" s="94"/>
    </row>
    <row r="37" spans="1:7" ht="20.100000000000001" customHeight="1">
      <c r="A37" s="216" t="str">
        <f>'[41]1.Фінансовий результат'!A37</f>
        <v>витрати на оренду службових автомобілів</v>
      </c>
      <c r="B37" s="209">
        <f>'[41]1.Фінансовий результат'!B37</f>
        <v>1082</v>
      </c>
      <c r="C37" s="165">
        <f>'[41]1.Фінансовий результат'!I37+'[41]1.Фінансовий результат'!J37</f>
        <v>0</v>
      </c>
      <c r="D37" s="203"/>
      <c r="E37" s="165">
        <f t="shared" si="0"/>
        <v>0</v>
      </c>
      <c r="F37" s="171"/>
      <c r="G37" s="94"/>
    </row>
    <row r="38" spans="1:7" ht="20.100000000000001" customHeight="1">
      <c r="A38" s="216" t="str">
        <f>'[41]1.Фінансовий результат'!A38</f>
        <v>витрати на консалтингові послуги</v>
      </c>
      <c r="B38" s="209">
        <f>'[41]1.Фінансовий результат'!B38</f>
        <v>1083</v>
      </c>
      <c r="C38" s="165">
        <f>'[41]1.Фінансовий результат'!I38+'[41]1.Фінансовий результат'!J38</f>
        <v>0</v>
      </c>
      <c r="D38" s="203"/>
      <c r="E38" s="165">
        <f t="shared" si="0"/>
        <v>0</v>
      </c>
      <c r="F38" s="171"/>
      <c r="G38" s="94"/>
    </row>
    <row r="39" spans="1:7" ht="20.100000000000001" customHeight="1">
      <c r="A39" s="216" t="str">
        <f>'[41]1.Фінансовий результат'!A39</f>
        <v>витрати на страхові послуги</v>
      </c>
      <c r="B39" s="209">
        <f>'[41]1.Фінансовий результат'!B39</f>
        <v>1084</v>
      </c>
      <c r="C39" s="165">
        <f>'[41]1.Фінансовий результат'!I39+'[41]1.Фінансовий результат'!J39</f>
        <v>0</v>
      </c>
      <c r="D39" s="203"/>
      <c r="E39" s="165">
        <f t="shared" si="0"/>
        <v>0</v>
      </c>
      <c r="F39" s="171"/>
      <c r="G39" s="94"/>
    </row>
    <row r="40" spans="1:7" ht="20.100000000000001" customHeight="1">
      <c r="A40" s="216" t="str">
        <f>'[41]1.Фінансовий результат'!A40</f>
        <v>витрати на аудиторські послуги</v>
      </c>
      <c r="B40" s="209">
        <f>'[41]1.Фінансовий результат'!B40</f>
        <v>1085</v>
      </c>
      <c r="C40" s="165">
        <f>'[41]1.Фінансовий результат'!I40+'[41]1.Фінансовий результат'!J40</f>
        <v>35</v>
      </c>
      <c r="D40" s="169"/>
      <c r="E40" s="165">
        <f t="shared" si="0"/>
        <v>-35</v>
      </c>
      <c r="F40" s="171">
        <f t="shared" si="1"/>
        <v>0</v>
      </c>
      <c r="G40" s="94"/>
    </row>
    <row r="41" spans="1:7" s="2" customFormat="1" ht="20.100000000000001" customHeight="1">
      <c r="A41" s="216" t="str">
        <f>'[41]1.Фінансовий результат'!A41</f>
        <v>витрати на службові відрядження</v>
      </c>
      <c r="B41" s="209">
        <f>'[41]1.Фінансовий результат'!B41</f>
        <v>1086</v>
      </c>
      <c r="C41" s="165">
        <f>'[41]1.Фінансовий результат'!I41+'[41]1.Фінансовий результат'!J41</f>
        <v>0</v>
      </c>
      <c r="D41" s="201"/>
      <c r="E41" s="165">
        <f t="shared" si="0"/>
        <v>0</v>
      </c>
      <c r="F41" s="171"/>
      <c r="G41" s="92"/>
    </row>
    <row r="42" spans="1:7" s="2" customFormat="1" ht="20.100000000000001" customHeight="1">
      <c r="A42" s="216" t="str">
        <f>'[41]1.Фінансовий результат'!A42</f>
        <v>витрати на зв’язок</v>
      </c>
      <c r="B42" s="209">
        <f>'[41]1.Фінансовий результат'!B42</f>
        <v>1087</v>
      </c>
      <c r="C42" s="165">
        <f>'[41]1.Фінансовий результат'!I42+'[41]1.Фінансовий результат'!J42</f>
        <v>2.2000000000000002</v>
      </c>
      <c r="D42" s="169">
        <f>1.7-0.6+1.1</f>
        <v>2.2000000000000002</v>
      </c>
      <c r="E42" s="165">
        <f t="shared" si="0"/>
        <v>0</v>
      </c>
      <c r="F42" s="171">
        <f t="shared" si="1"/>
        <v>1</v>
      </c>
      <c r="G42" s="92"/>
    </row>
    <row r="43" spans="1:7" s="2" customFormat="1" ht="20.100000000000001" customHeight="1">
      <c r="A43" s="216" t="str">
        <f>'[41]1.Фінансовий результат'!A43</f>
        <v>витрати на оплату праці</v>
      </c>
      <c r="B43" s="209">
        <f>'[41]1.Фінансовий результат'!B43</f>
        <v>1088</v>
      </c>
      <c r="C43" s="165">
        <f>'[41]1.Фінансовий результат'!I43+'[41]1.Фінансовий результат'!J43</f>
        <v>932.8</v>
      </c>
      <c r="D43" s="169">
        <f>406.4+460</f>
        <v>866.4</v>
      </c>
      <c r="E43" s="165">
        <f t="shared" si="0"/>
        <v>-66.399999999999977</v>
      </c>
      <c r="F43" s="171">
        <f t="shared" si="1"/>
        <v>0.92881646655231564</v>
      </c>
      <c r="G43" s="92"/>
    </row>
    <row r="44" spans="1:7" s="2" customFormat="1" ht="20.100000000000001" customHeight="1">
      <c r="A44" s="216" t="str">
        <f>'[41]1.Фінансовий результат'!A44</f>
        <v>відрахування на соціальні заходи</v>
      </c>
      <c r="B44" s="209">
        <f>'[41]1.Фінансовий результат'!B44</f>
        <v>1089</v>
      </c>
      <c r="C44" s="165">
        <f>'[41]1.Фінансовий результат'!I44+'[41]1.Фінансовий результат'!J44</f>
        <v>205</v>
      </c>
      <c r="D44" s="169">
        <f>92.5+90</f>
        <v>182.5</v>
      </c>
      <c r="E44" s="165">
        <f t="shared" si="0"/>
        <v>-22.5</v>
      </c>
      <c r="F44" s="171">
        <f t="shared" si="1"/>
        <v>0.8902439024390244</v>
      </c>
      <c r="G44" s="92"/>
    </row>
    <row r="45" spans="1:7" s="2" customFormat="1" ht="42" customHeight="1">
      <c r="A45" s="216" t="str">
        <f>'[41]1.Фінансовий результат'!A45</f>
        <v>амортизація основних засобів і нематеріальних активів загальногосподарського призначення</v>
      </c>
      <c r="B45" s="209">
        <f>'[41]1.Фінансовий результат'!B45</f>
        <v>1090</v>
      </c>
      <c r="C45" s="165">
        <f>'[41]1.Фінансовий результат'!I45+'[41]1.Фінансовий результат'!J45</f>
        <v>3.6</v>
      </c>
      <c r="D45" s="169">
        <f>1.8*2</f>
        <v>3.6</v>
      </c>
      <c r="E45" s="165">
        <f t="shared" si="0"/>
        <v>0</v>
      </c>
      <c r="F45" s="171">
        <f t="shared" si="1"/>
        <v>1</v>
      </c>
      <c r="G45" s="92"/>
    </row>
    <row r="46" spans="1:7" s="2" customFormat="1" ht="42" customHeight="1">
      <c r="A46" s="216" t="str">
        <f>'[41]1.Фінансовий результат'!A46</f>
        <v>витрати на операційну оренду основних засобів та роялті, що мають загальногосподарське призначення</v>
      </c>
      <c r="B46" s="209">
        <f>'[41]1.Фінансовий результат'!B46</f>
        <v>1091</v>
      </c>
      <c r="C46" s="165">
        <f>'[41]1.Фінансовий результат'!I46+'[41]1.Фінансовий результат'!J46</f>
        <v>0</v>
      </c>
      <c r="D46" s="169"/>
      <c r="E46" s="165">
        <f t="shared" si="0"/>
        <v>0</v>
      </c>
      <c r="F46" s="171"/>
      <c r="G46" s="92"/>
    </row>
    <row r="47" spans="1:7" s="2" customFormat="1" ht="20.100000000000001" customHeight="1">
      <c r="A47" s="216" t="str">
        <f>'[41]1.Фінансовий результат'!A47</f>
        <v>витрати на страхування майна загальногосподарського призначення</v>
      </c>
      <c r="B47" s="209">
        <f>'[41]1.Фінансовий результат'!B47</f>
        <v>1092</v>
      </c>
      <c r="C47" s="165">
        <f>'[41]1.Фінансовий результат'!I47+'[41]1.Фінансовий результат'!J47</f>
        <v>0</v>
      </c>
      <c r="D47" s="169"/>
      <c r="E47" s="165">
        <f t="shared" si="0"/>
        <v>0</v>
      </c>
      <c r="F47" s="171"/>
      <c r="G47" s="92"/>
    </row>
    <row r="48" spans="1:7" s="2" customFormat="1" ht="20.100000000000001" customHeight="1">
      <c r="A48" s="216" t="str">
        <f>'[41]1.Фінансовий результат'!A48</f>
        <v>витрати на страхування загальногосподарського персоналу</v>
      </c>
      <c r="B48" s="209">
        <f>'[41]1.Фінансовий результат'!B48</f>
        <v>1093</v>
      </c>
      <c r="C48" s="165">
        <f>'[41]1.Фінансовий результат'!I48+'[41]1.Фінансовий результат'!J48</f>
        <v>0</v>
      </c>
      <c r="D48" s="169"/>
      <c r="E48" s="165">
        <f t="shared" si="0"/>
        <v>0</v>
      </c>
      <c r="F48" s="171"/>
      <c r="G48" s="92"/>
    </row>
    <row r="49" spans="1:7" s="2" customFormat="1" ht="20.100000000000001" customHeight="1">
      <c r="A49" s="216" t="str">
        <f>'[41]1.Фінансовий результат'!A49</f>
        <v>організаційно-технічні послуги (програмне забезпечення)</v>
      </c>
      <c r="B49" s="209">
        <f>'[41]1.Фінансовий результат'!B49</f>
        <v>1094</v>
      </c>
      <c r="C49" s="165">
        <f>'[41]1.Фінансовий результат'!I49+'[41]1.Фінансовий результат'!J49</f>
        <v>4</v>
      </c>
      <c r="D49" s="169">
        <f>2+2.9-1</f>
        <v>3.9000000000000004</v>
      </c>
      <c r="E49" s="165">
        <f t="shared" si="0"/>
        <v>-9.9999999999999645E-2</v>
      </c>
      <c r="F49" s="171">
        <f t="shared" si="1"/>
        <v>0.97500000000000009</v>
      </c>
      <c r="G49" s="92"/>
    </row>
    <row r="50" spans="1:7" s="2" customFormat="1" ht="20.100000000000001" customHeight="1">
      <c r="A50" s="216" t="str">
        <f>'[41]1.Фінансовий результат'!A50</f>
        <v>консультаційні та інформаційні послуги</v>
      </c>
      <c r="B50" s="209">
        <f>'[41]1.Фінансовий результат'!B50</f>
        <v>1095</v>
      </c>
      <c r="C50" s="165">
        <f>'[41]1.Фінансовий результат'!I50+'[41]1.Фінансовий результат'!J50</f>
        <v>4.8</v>
      </c>
      <c r="D50" s="169">
        <f>2.5+1</f>
        <v>3.5</v>
      </c>
      <c r="E50" s="165">
        <f t="shared" si="0"/>
        <v>-1.2999999999999998</v>
      </c>
      <c r="F50" s="171">
        <f t="shared" si="1"/>
        <v>0.72916666666666674</v>
      </c>
      <c r="G50" s="92"/>
    </row>
    <row r="51" spans="1:7" s="2" customFormat="1" ht="20.100000000000001" hidden="1" customHeight="1" outlineLevel="1">
      <c r="A51" s="216">
        <f>'[41]1.Фінансовий результат'!A51</f>
        <v>0</v>
      </c>
      <c r="B51" s="209">
        <f>'[41]1.Фінансовий результат'!B51</f>
        <v>0</v>
      </c>
      <c r="C51" s="165">
        <f>'[41]1.Фінансовий результат'!I51+'[41]1.Фінансовий результат'!J51</f>
        <v>0</v>
      </c>
      <c r="D51" s="169"/>
      <c r="E51" s="165"/>
      <c r="F51" s="171"/>
      <c r="G51" s="92"/>
    </row>
    <row r="52" spans="1:7" s="2" customFormat="1" ht="20.100000000000001" customHeight="1" collapsed="1">
      <c r="A52" s="216" t="str">
        <f>'[41]1.Фінансовий результат'!A52</f>
        <v>юридичні послуги</v>
      </c>
      <c r="B52" s="209">
        <f>'[41]1.Фінансовий результат'!B52</f>
        <v>1096</v>
      </c>
      <c r="C52" s="165">
        <f>'[41]1.Фінансовий результат'!I52+'[41]1.Фінансовий результат'!J52</f>
        <v>0</v>
      </c>
      <c r="D52" s="203"/>
      <c r="E52" s="165">
        <f t="shared" si="0"/>
        <v>0</v>
      </c>
      <c r="F52" s="171"/>
      <c r="G52" s="92"/>
    </row>
    <row r="53" spans="1:7" s="2" customFormat="1" ht="20.100000000000001" customHeight="1">
      <c r="A53" s="216" t="str">
        <f>'[41]1.Фінансовий результат'!A53</f>
        <v>послуги з оцінки майна</v>
      </c>
      <c r="B53" s="209">
        <f>'[41]1.Фінансовий результат'!B53</f>
        <v>1097</v>
      </c>
      <c r="C53" s="165">
        <f>'[41]1.Фінансовий результат'!I53+'[41]1.Фінансовий результат'!J53</f>
        <v>0</v>
      </c>
      <c r="D53" s="169"/>
      <c r="E53" s="165">
        <f t="shared" si="0"/>
        <v>0</v>
      </c>
      <c r="F53" s="171"/>
      <c r="G53" s="92"/>
    </row>
    <row r="54" spans="1:7" s="2" customFormat="1" ht="20.100000000000001" customHeight="1">
      <c r="A54" s="216" t="str">
        <f>'[41]1.Фінансовий результат'!A54</f>
        <v>витрати на охорону праці загальногосподарського персоналу</v>
      </c>
      <c r="B54" s="209">
        <f>'[41]1.Фінансовий результат'!B54</f>
        <v>1098</v>
      </c>
      <c r="C54" s="165">
        <f>'[41]1.Фінансовий результат'!I54+'[41]1.Фінансовий результат'!J54</f>
        <v>6</v>
      </c>
      <c r="D54" s="169">
        <f>0.6+13.5+17.2+9</f>
        <v>40.299999999999997</v>
      </c>
      <c r="E54" s="165">
        <f t="shared" si="0"/>
        <v>34.299999999999997</v>
      </c>
      <c r="F54" s="171">
        <f t="shared" si="1"/>
        <v>6.7166666666666659</v>
      </c>
      <c r="G54" s="92"/>
    </row>
    <row r="55" spans="1:7" s="2" customFormat="1" ht="20.100000000000001" customHeight="1">
      <c r="A55" s="216" t="str">
        <f>'[41]1.Фінансовий результат'!A55</f>
        <v xml:space="preserve">витрати на підвищення кваліфікації та перепідготовку кадрів </v>
      </c>
      <c r="B55" s="209">
        <f>'[41]1.Фінансовий результат'!B55</f>
        <v>1099</v>
      </c>
      <c r="C55" s="165">
        <f>'[41]1.Фінансовий результат'!I55+'[41]1.Фінансовий результат'!J55</f>
        <v>0</v>
      </c>
      <c r="D55" s="220">
        <v>3.8</v>
      </c>
      <c r="E55" s="165">
        <f t="shared" si="0"/>
        <v>3.8</v>
      </c>
      <c r="F55" s="171"/>
      <c r="G55" s="92"/>
    </row>
    <row r="56" spans="1:7" s="2" customFormat="1" ht="42.75" customHeight="1">
      <c r="A56" s="216" t="str">
        <f>'[41]1.Фінансовий результат'!A56</f>
        <v>витрати на утримання основних фондів, інших необоротних активів загальногосподарського використання,  у тому числі:</v>
      </c>
      <c r="B56" s="209">
        <f>'[41]1.Фінансовий результат'!B56</f>
        <v>1100</v>
      </c>
      <c r="C56" s="165">
        <f>'[41]1.Фінансовий результат'!I56+'[41]1.Фінансовий результат'!J56</f>
        <v>0</v>
      </c>
      <c r="D56" s="169">
        <f>'[39]Фінплан 2017'!V75</f>
        <v>0</v>
      </c>
      <c r="E56" s="165">
        <f t="shared" si="0"/>
        <v>0</v>
      </c>
      <c r="F56" s="171"/>
      <c r="G56" s="92"/>
    </row>
    <row r="57" spans="1:7" s="2" customFormat="1" ht="20.100000000000001" customHeight="1">
      <c r="A57" s="216" t="str">
        <f>'[41]1.Фінансовий результат'!A57</f>
        <v>витрати на поліпшення основних фондів</v>
      </c>
      <c r="B57" s="209">
        <f>'[41]1.Фінансовий результат'!B57</f>
        <v>1101</v>
      </c>
      <c r="C57" s="165">
        <f>'[41]1.Фінансовий результат'!I57+'[41]1.Фінансовий результат'!J57</f>
        <v>0</v>
      </c>
      <c r="D57" s="169">
        <f>'[39]Фінплан 2017'!V76</f>
        <v>0</v>
      </c>
      <c r="E57" s="165">
        <f t="shared" si="0"/>
        <v>0</v>
      </c>
      <c r="F57" s="171"/>
      <c r="G57" s="92"/>
    </row>
    <row r="58" spans="1:7" s="2" customFormat="1" ht="20.100000000000001" customHeight="1">
      <c r="A58" s="216" t="str">
        <f>'[41]1.Фінансовий результат'!A58</f>
        <v>інші адміністративні витрати (розшифрувати)</v>
      </c>
      <c r="B58" s="209">
        <f>'[41]1.Фінансовий результат'!B58</f>
        <v>1102</v>
      </c>
      <c r="C58" s="196">
        <f>SUM(C59:C73)</f>
        <v>63.4</v>
      </c>
      <c r="D58" s="201">
        <f>SUM(D59:D73)</f>
        <v>47.800000000000004</v>
      </c>
      <c r="E58" s="196">
        <f>SUM(E59:E73)</f>
        <v>-15.600000000000001</v>
      </c>
      <c r="F58" s="171">
        <f t="shared" si="1"/>
        <v>0.75394321766561523</v>
      </c>
      <c r="G58" s="92"/>
    </row>
    <row r="59" spans="1:7" s="59" customFormat="1" ht="20.100000000000001" customHeight="1">
      <c r="A59" s="217" t="str">
        <f>'[41]1.Фінансовий результат'!A59</f>
        <v>штрафи, пені та судові збори</v>
      </c>
      <c r="B59" s="219">
        <f>'[41]1.Фінансовий результат'!B59</f>
        <v>1</v>
      </c>
      <c r="C59" s="168">
        <f>'[41]1.Фінансовий результат'!I59+'[41]1.Фінансовий результат'!J59</f>
        <v>0</v>
      </c>
      <c r="D59" s="202"/>
      <c r="E59" s="168">
        <f t="shared" si="0"/>
        <v>0</v>
      </c>
      <c r="F59" s="171"/>
      <c r="G59" s="152"/>
    </row>
    <row r="60" spans="1:7" s="59" customFormat="1" ht="20.100000000000001" customHeight="1">
      <c r="A60" s="217" t="str">
        <f>'[41]1.Фінансовий результат'!A60</f>
        <v>податок на землю</v>
      </c>
      <c r="B60" s="219">
        <f>'[41]1.Фінансовий результат'!B60</f>
        <v>2</v>
      </c>
      <c r="C60" s="168">
        <f>'[41]1.Фінансовий результат'!I60+'[41]1.Фінансовий результат'!J60</f>
        <v>7.6</v>
      </c>
      <c r="D60" s="202">
        <f>3.8*2</f>
        <v>7.6</v>
      </c>
      <c r="E60" s="168">
        <f t="shared" si="0"/>
        <v>0</v>
      </c>
      <c r="F60" s="171">
        <f t="shared" si="1"/>
        <v>1</v>
      </c>
      <c r="G60" s="152"/>
    </row>
    <row r="61" spans="1:7" s="59" customFormat="1" ht="20.100000000000001" customHeight="1">
      <c r="A61" s="217" t="str">
        <f>'[41]1.Фінансовий результат'!A61</f>
        <v>податок на нерухомість</v>
      </c>
      <c r="B61" s="219">
        <f>'[41]1.Фінансовий результат'!B61</f>
        <v>3</v>
      </c>
      <c r="C61" s="168">
        <f>'[41]1.Фінансовий результат'!I61+'[41]1.Фінансовий результат'!J61</f>
        <v>0</v>
      </c>
      <c r="D61" s="202">
        <f>3.5*2</f>
        <v>7</v>
      </c>
      <c r="E61" s="168">
        <f t="shared" si="0"/>
        <v>7</v>
      </c>
      <c r="F61" s="171"/>
      <c r="G61" s="152"/>
    </row>
    <row r="62" spans="1:7" s="59" customFormat="1" ht="20.100000000000001" customHeight="1">
      <c r="A62" s="217" t="str">
        <f>'[41]1.Фінансовий результат'!A62</f>
        <v>податок на воду</v>
      </c>
      <c r="B62" s="219">
        <f>'[41]1.Фінансовий результат'!B62</f>
        <v>4</v>
      </c>
      <c r="C62" s="168">
        <f>'[41]1.Фінансовий результат'!I62+'[41]1.Фінансовий результат'!J62</f>
        <v>0.1</v>
      </c>
      <c r="D62" s="202"/>
      <c r="E62" s="168">
        <f t="shared" si="0"/>
        <v>-0.1</v>
      </c>
      <c r="F62" s="174">
        <f t="shared" si="1"/>
        <v>0</v>
      </c>
      <c r="G62" s="152"/>
    </row>
    <row r="63" spans="1:7" s="59" customFormat="1" ht="20.100000000000001" customHeight="1">
      <c r="A63" s="217" t="str">
        <f>'[41]1.Фінансовий результат'!A63</f>
        <v>електроенергія</v>
      </c>
      <c r="B63" s="219">
        <f>'[41]1.Фінансовий результат'!B63</f>
        <v>5</v>
      </c>
      <c r="C63" s="168">
        <f>'[41]1.Фінансовий результат'!I63+'[41]1.Фінансовий результат'!J63</f>
        <v>21.200000000000003</v>
      </c>
      <c r="D63" s="202">
        <f>5.4+4.3</f>
        <v>9.6999999999999993</v>
      </c>
      <c r="E63" s="168">
        <f t="shared" si="0"/>
        <v>-11.500000000000004</v>
      </c>
      <c r="F63" s="174">
        <f t="shared" si="1"/>
        <v>0.45754716981132065</v>
      </c>
      <c r="G63" s="152"/>
    </row>
    <row r="64" spans="1:7" s="59" customFormat="1" ht="20.100000000000001" customHeight="1">
      <c r="A64" s="217" t="str">
        <f>'[41]1.Фінансовий результат'!A64</f>
        <v>послуги архіваріуса</v>
      </c>
      <c r="B64" s="219">
        <f>'[41]1.Фінансовий результат'!B64</f>
        <v>6</v>
      </c>
      <c r="C64" s="168">
        <f>'[41]1.Фінансовий результат'!I64+'[41]1.Фінансовий результат'!J64</f>
        <v>0</v>
      </c>
      <c r="D64" s="202"/>
      <c r="E64" s="168">
        <f t="shared" si="0"/>
        <v>0</v>
      </c>
      <c r="F64" s="174"/>
      <c r="G64" s="152"/>
    </row>
    <row r="65" spans="1:7" s="59" customFormat="1" ht="20.100000000000001" customHeight="1">
      <c r="A65" s="217" t="str">
        <f>'[41]1.Фінансовий результат'!A65</f>
        <v>підписка</v>
      </c>
      <c r="B65" s="219">
        <f>'[41]1.Фінансовий результат'!B65</f>
        <v>7</v>
      </c>
      <c r="C65" s="168">
        <f>'[41]1.Фінансовий результат'!I65+'[41]1.Фінансовий результат'!J65</f>
        <v>4.2</v>
      </c>
      <c r="D65" s="202">
        <f>2+0.8</f>
        <v>2.8</v>
      </c>
      <c r="E65" s="168">
        <f t="shared" si="0"/>
        <v>-1.4000000000000004</v>
      </c>
      <c r="F65" s="174">
        <f t="shared" si="1"/>
        <v>0.66666666666666663</v>
      </c>
      <c r="G65" s="152"/>
    </row>
    <row r="66" spans="1:7" s="59" customFormat="1" ht="20.100000000000001" customHeight="1">
      <c r="A66" s="217" t="str">
        <f>'[41]1.Фінансовий результат'!A66</f>
        <v>ремонт комп'ютерів, заправка катріджів</v>
      </c>
      <c r="B66" s="219">
        <f>'[41]1.Фінансовий результат'!B66</f>
        <v>8</v>
      </c>
      <c r="C66" s="168">
        <f>'[41]1.Фінансовий результат'!I66+'[41]1.Фінансовий результат'!J66</f>
        <v>2.4</v>
      </c>
      <c r="D66" s="202">
        <f>0.8+1.6</f>
        <v>2.4000000000000004</v>
      </c>
      <c r="E66" s="168">
        <f t="shared" si="0"/>
        <v>0</v>
      </c>
      <c r="F66" s="174">
        <f t="shared" si="1"/>
        <v>1.0000000000000002</v>
      </c>
      <c r="G66" s="152"/>
    </row>
    <row r="67" spans="1:7" s="59" customFormat="1" ht="37.5">
      <c r="A67" s="217" t="str">
        <f>'[41]1.Фінансовий результат'!A67</f>
        <v>довідки для участі в конкурсних торгах, внесення змін до установчих документів</v>
      </c>
      <c r="B67" s="219">
        <f>'[41]1.Фінансовий результат'!B67</f>
        <v>9</v>
      </c>
      <c r="C67" s="168">
        <f>'[41]1.Фінансовий результат'!I67+'[41]1.Фінансовий результат'!J67</f>
        <v>0.8</v>
      </c>
      <c r="D67" s="202">
        <v>0.3</v>
      </c>
      <c r="E67" s="168">
        <f t="shared" si="0"/>
        <v>-0.5</v>
      </c>
      <c r="F67" s="174">
        <f t="shared" si="1"/>
        <v>0.37499999999999994</v>
      </c>
      <c r="G67" s="152"/>
    </row>
    <row r="68" spans="1:7" s="59" customFormat="1">
      <c r="A68" s="217" t="str">
        <f>'[41]1.Фінансовий результат'!A68</f>
        <v>водопостачання та водовідведення</v>
      </c>
      <c r="B68" s="219">
        <f>'[41]1.Фінансовий результат'!B68</f>
        <v>10</v>
      </c>
      <c r="C68" s="168">
        <f>'[41]1.Фінансовий результат'!I68+'[41]1.Фінансовий результат'!J68</f>
        <v>2</v>
      </c>
      <c r="D68" s="202">
        <f>0.2+0.3</f>
        <v>0.5</v>
      </c>
      <c r="E68" s="168">
        <f t="shared" si="0"/>
        <v>-1.5</v>
      </c>
      <c r="F68" s="174">
        <f t="shared" si="1"/>
        <v>0.25</v>
      </c>
      <c r="G68" s="152"/>
    </row>
    <row r="69" spans="1:7" s="59" customFormat="1">
      <c r="A69" s="217" t="str">
        <f>'[41]1.Фінансовий результат'!A69</f>
        <v>вивезення ТПВ</v>
      </c>
      <c r="B69" s="219">
        <f>'[41]1.Фінансовий результат'!B69</f>
        <v>11</v>
      </c>
      <c r="C69" s="168">
        <f>'[41]1.Фінансовий результат'!I69+'[41]1.Фінансовий результат'!J69</f>
        <v>1</v>
      </c>
      <c r="D69" s="202">
        <f>0.6+0.7</f>
        <v>1.2999999999999998</v>
      </c>
      <c r="E69" s="168">
        <f t="shared" si="0"/>
        <v>0.29999999999999982</v>
      </c>
      <c r="F69" s="174">
        <f t="shared" si="1"/>
        <v>1.2999999999999998</v>
      </c>
      <c r="G69" s="152"/>
    </row>
    <row r="70" spans="1:7" s="59" customFormat="1">
      <c r="A70" s="217" t="str">
        <f>'[41]1.Фінансовий результат'!A70</f>
        <v>медогляд</v>
      </c>
      <c r="B70" s="219">
        <f>'[41]1.Фінансовий результат'!B70</f>
        <v>12</v>
      </c>
      <c r="C70" s="168">
        <f>'[41]1.Фінансовий результат'!I70+'[41]1.Фінансовий результат'!J70</f>
        <v>3.5</v>
      </c>
      <c r="D70" s="202"/>
      <c r="E70" s="168">
        <f t="shared" si="0"/>
        <v>-3.5</v>
      </c>
      <c r="F70" s="174">
        <f t="shared" si="1"/>
        <v>0</v>
      </c>
      <c r="G70" s="152"/>
    </row>
    <row r="71" spans="1:7" s="59" customFormat="1">
      <c r="A71" s="217" t="str">
        <f>'[41]1.Фінансовий результат'!A71</f>
        <v>ТО автомобілів, запасні частини</v>
      </c>
      <c r="B71" s="219">
        <f>'[41]1.Фінансовий результат'!B71</f>
        <v>13</v>
      </c>
      <c r="C71" s="168">
        <f>'[41]1.Фінансовий результат'!I71+'[41]1.Фінансовий результат'!J71</f>
        <v>10.199999999999999</v>
      </c>
      <c r="D71" s="202">
        <f>2.8+5.1+0.1</f>
        <v>7.9999999999999991</v>
      </c>
      <c r="E71" s="168">
        <f t="shared" si="0"/>
        <v>-2.2000000000000002</v>
      </c>
      <c r="F71" s="174">
        <f t="shared" si="1"/>
        <v>0.78431372549019607</v>
      </c>
      <c r="G71" s="152"/>
    </row>
    <row r="72" spans="1:7" s="59" customFormat="1">
      <c r="A72" s="217" t="str">
        <f>'[41]1.Фінансовий результат'!A72</f>
        <v>витрати на конверти, марки, папір, канцтовари</v>
      </c>
      <c r="B72" s="219">
        <f>'[41]1.Фінансовий результат'!B72</f>
        <v>14</v>
      </c>
      <c r="C72" s="168">
        <f>'[41]1.Фінансовий результат'!I72+'[41]1.Фінансовий результат'!J72</f>
        <v>4.4000000000000004</v>
      </c>
      <c r="D72" s="202">
        <f>0.5+0.1+2.4</f>
        <v>3</v>
      </c>
      <c r="E72" s="168">
        <f t="shared" si="0"/>
        <v>-1.4000000000000004</v>
      </c>
      <c r="F72" s="174">
        <f t="shared" si="1"/>
        <v>0.68181818181818177</v>
      </c>
      <c r="G72" s="152"/>
    </row>
    <row r="73" spans="1:7" s="59" customFormat="1">
      <c r="A73" s="217" t="str">
        <f>'[41]1.Фінансовий результат'!A73</f>
        <v>банківські послуги</v>
      </c>
      <c r="B73" s="219">
        <f>'[41]1.Фінансовий результат'!B73</f>
        <v>15</v>
      </c>
      <c r="C73" s="168">
        <f>'[41]1.Фінансовий результат'!I73+'[41]1.Фінансовий результат'!J73</f>
        <v>6</v>
      </c>
      <c r="D73" s="202">
        <f>3+2.2</f>
        <v>5.2</v>
      </c>
      <c r="E73" s="168">
        <f t="shared" si="0"/>
        <v>-0.79999999999999982</v>
      </c>
      <c r="F73" s="174">
        <f t="shared" si="1"/>
        <v>0.8666666666666667</v>
      </c>
      <c r="G73" s="152"/>
    </row>
    <row r="74" spans="1:7" s="5" customFormat="1" ht="20.100000000000001" customHeight="1">
      <c r="A74" s="215" t="str">
        <f>'[41]1.Фінансовий результат'!A74</f>
        <v>Витрати на збут, у тому числі:</v>
      </c>
      <c r="B74" s="218">
        <f>'[41]1.Фінансовий результат'!B74</f>
        <v>1110</v>
      </c>
      <c r="C74" s="164">
        <f>SUM(C75:C80)</f>
        <v>0</v>
      </c>
      <c r="D74" s="166">
        <f>SUM(D75:D80)</f>
        <v>0</v>
      </c>
      <c r="E74" s="164">
        <f t="shared" si="0"/>
        <v>0</v>
      </c>
      <c r="F74" s="170"/>
      <c r="G74" s="87"/>
    </row>
    <row r="75" spans="1:7" s="2" customFormat="1" ht="20.100000000000001" customHeight="1">
      <c r="A75" s="216" t="str">
        <f>'[41]1.Фінансовий результат'!A75</f>
        <v>транспортні витрати</v>
      </c>
      <c r="B75" s="209">
        <f>'[41]1.Фінансовий результат'!B75</f>
        <v>1111</v>
      </c>
      <c r="C75" s="168">
        <f>'[40]1.Фінансовий результат'!J74</f>
        <v>0</v>
      </c>
      <c r="D75" s="201"/>
      <c r="E75" s="165">
        <f t="shared" si="0"/>
        <v>0</v>
      </c>
      <c r="F75" s="171"/>
      <c r="G75" s="92"/>
    </row>
    <row r="76" spans="1:7" s="2" customFormat="1" ht="20.100000000000001" customHeight="1">
      <c r="A76" s="216" t="str">
        <f>'[41]1.Фінансовий результат'!A76</f>
        <v>витрати на зберігання та упаковку</v>
      </c>
      <c r="B76" s="209">
        <f>'[41]1.Фінансовий результат'!B76</f>
        <v>1112</v>
      </c>
      <c r="C76" s="168">
        <f>'[40]1.Фінансовий результат'!J75</f>
        <v>0</v>
      </c>
      <c r="D76" s="201"/>
      <c r="E76" s="165">
        <f t="shared" ref="E76:E109" si="2">D76-C76</f>
        <v>0</v>
      </c>
      <c r="F76" s="171"/>
      <c r="G76" s="92"/>
    </row>
    <row r="77" spans="1:7" s="2" customFormat="1" ht="20.100000000000001" customHeight="1">
      <c r="A77" s="216" t="str">
        <f>'[41]1.Фінансовий результат'!A77</f>
        <v>витрати на оплату праці</v>
      </c>
      <c r="B77" s="209">
        <f>'[41]1.Фінансовий результат'!B77</f>
        <v>1113</v>
      </c>
      <c r="C77" s="168">
        <f>'[40]1.Фінансовий результат'!J76</f>
        <v>0</v>
      </c>
      <c r="D77" s="201"/>
      <c r="E77" s="165">
        <f t="shared" si="2"/>
        <v>0</v>
      </c>
      <c r="F77" s="171"/>
      <c r="G77" s="92"/>
    </row>
    <row r="78" spans="1:7" s="2" customFormat="1" ht="20.100000000000001" customHeight="1">
      <c r="A78" s="216" t="str">
        <f>'[41]1.Фінансовий результат'!A78</f>
        <v>амортизація основних засобів і нематеріальних активів</v>
      </c>
      <c r="B78" s="209">
        <f>'[41]1.Фінансовий результат'!B78</f>
        <v>1114</v>
      </c>
      <c r="C78" s="168">
        <f>'[40]1.Фінансовий результат'!J77</f>
        <v>0</v>
      </c>
      <c r="D78" s="201"/>
      <c r="E78" s="165">
        <f t="shared" si="2"/>
        <v>0</v>
      </c>
      <c r="F78" s="171"/>
      <c r="G78" s="92"/>
    </row>
    <row r="79" spans="1:7" s="2" customFormat="1" ht="20.100000000000001" customHeight="1">
      <c r="A79" s="216" t="str">
        <f>'[41]1.Фінансовий результат'!A79</f>
        <v>витрати на рекламу</v>
      </c>
      <c r="B79" s="209">
        <f>'[41]1.Фінансовий результат'!B79</f>
        <v>1115</v>
      </c>
      <c r="C79" s="168">
        <f>'[40]1.Фінансовий результат'!J78</f>
        <v>0</v>
      </c>
      <c r="D79" s="201"/>
      <c r="E79" s="165">
        <f t="shared" si="2"/>
        <v>0</v>
      </c>
      <c r="F79" s="171"/>
      <c r="G79" s="92"/>
    </row>
    <row r="80" spans="1:7" s="2" customFormat="1" ht="20.100000000000001" customHeight="1">
      <c r="A80" s="216" t="str">
        <f>'[41]1.Фінансовий результат'!A80</f>
        <v>інші витрати на збут (розшифрувати)</v>
      </c>
      <c r="B80" s="209">
        <f>'[41]1.Фінансовий результат'!B80</f>
        <v>1116</v>
      </c>
      <c r="C80" s="168">
        <f>'[40]1.Фінансовий результат'!J79</f>
        <v>0</v>
      </c>
      <c r="D80" s="201"/>
      <c r="E80" s="165">
        <f t="shared" si="2"/>
        <v>0</v>
      </c>
      <c r="F80" s="171"/>
      <c r="G80" s="92"/>
    </row>
    <row r="81" spans="1:7" s="17" customFormat="1" ht="20.100000000000001" customHeight="1">
      <c r="A81" s="215" t="str">
        <f>'[41]1.Фінансовий результат'!A81</f>
        <v>Інші операційні витрати, усього, у тому числі:</v>
      </c>
      <c r="B81" s="218">
        <f>'[41]1.Фінансовий результат'!B81</f>
        <v>1120</v>
      </c>
      <c r="C81" s="164">
        <f>SUM(C82:C86)</f>
        <v>1536.6000000000001</v>
      </c>
      <c r="D81" s="166">
        <f>SUM(D82:D86)</f>
        <v>2169.6999999999998</v>
      </c>
      <c r="E81" s="164">
        <f t="shared" si="2"/>
        <v>633.09999999999968</v>
      </c>
      <c r="F81" s="170">
        <f>D81/C81</f>
        <v>1.4120135363790183</v>
      </c>
      <c r="G81" s="87"/>
    </row>
    <row r="82" spans="1:7" s="2" customFormat="1" ht="20.100000000000001" customHeight="1">
      <c r="A82" s="216" t="str">
        <f>'[41]1.Фінансовий результат'!A82</f>
        <v>витрати на благодійну допомогу</v>
      </c>
      <c r="B82" s="209">
        <f>'[41]1.Фінансовий результат'!B82</f>
        <v>1121</v>
      </c>
      <c r="C82" s="168">
        <f>'[40]1.Фінансовий результат'!J81</f>
        <v>0</v>
      </c>
      <c r="D82" s="201"/>
      <c r="E82" s="165">
        <f t="shared" si="2"/>
        <v>0</v>
      </c>
      <c r="F82" s="171"/>
      <c r="G82" s="92"/>
    </row>
    <row r="83" spans="1:7" s="2" customFormat="1" ht="20.100000000000001" customHeight="1">
      <c r="A83" s="216" t="str">
        <f>'[41]1.Фінансовий результат'!A83</f>
        <v>відрахування до резерву сумнівних боргів</v>
      </c>
      <c r="B83" s="209">
        <f>'[41]1.Фінансовий результат'!B83</f>
        <v>1122</v>
      </c>
      <c r="C83" s="168">
        <f>'[40]1.Фінансовий результат'!J82</f>
        <v>0</v>
      </c>
      <c r="D83" s="201"/>
      <c r="E83" s="165">
        <f t="shared" si="2"/>
        <v>0</v>
      </c>
      <c r="F83" s="171"/>
      <c r="G83" s="92"/>
    </row>
    <row r="84" spans="1:7" s="2" customFormat="1" ht="20.100000000000001" customHeight="1">
      <c r="A84" s="216" t="str">
        <f>'[41]1.Фінансовий результат'!A84</f>
        <v>відрахування до недержавних пенсійних фондів</v>
      </c>
      <c r="B84" s="209">
        <f>'[41]1.Фінансовий результат'!B84</f>
        <v>1123</v>
      </c>
      <c r="C84" s="168">
        <f>'[40]1.Фінансовий результат'!J83</f>
        <v>0</v>
      </c>
      <c r="D84" s="201"/>
      <c r="E84" s="165">
        <f t="shared" si="2"/>
        <v>0</v>
      </c>
      <c r="F84" s="171"/>
      <c r="G84" s="92"/>
    </row>
    <row r="85" spans="1:7" s="2" customFormat="1" ht="20.100000000000001" customHeight="1">
      <c r="A85" s="216" t="str">
        <f>'[41]1.Фінансовий результат'!A85</f>
        <v>курсові різниці</v>
      </c>
      <c r="B85" s="209">
        <f>'[41]1.Фінансовий результат'!B85</f>
        <v>1124</v>
      </c>
      <c r="C85" s="168">
        <f>'[40]1.Фінансовий результат'!J84</f>
        <v>0</v>
      </c>
      <c r="D85" s="201"/>
      <c r="E85" s="165">
        <f t="shared" si="2"/>
        <v>0</v>
      </c>
      <c r="F85" s="171"/>
      <c r="G85" s="92"/>
    </row>
    <row r="86" spans="1:7" s="2" customFormat="1" ht="20.100000000000001" customHeight="1">
      <c r="A86" s="216" t="str">
        <f>'[41]1.Фінансовий результат'!A86</f>
        <v>інші операційні витрати (розшифрувати)</v>
      </c>
      <c r="B86" s="209">
        <f>'[41]1.Фінансовий результат'!B86</f>
        <v>1125</v>
      </c>
      <c r="C86" s="165">
        <f>SUM(C87:C88)</f>
        <v>1536.6000000000001</v>
      </c>
      <c r="D86" s="169">
        <f>SUM(D87:D88)</f>
        <v>2169.6999999999998</v>
      </c>
      <c r="E86" s="165">
        <f t="shared" si="2"/>
        <v>633.09999999999968</v>
      </c>
      <c r="F86" s="171">
        <f t="shared" ref="F86:F91" si="3">D86/C86</f>
        <v>1.4120135363790183</v>
      </c>
      <c r="G86" s="92"/>
    </row>
    <row r="87" spans="1:7" s="2" customFormat="1" ht="20.100000000000001" customHeight="1">
      <c r="A87" s="217" t="str">
        <f>'[41]1.Фінансовий результат'!A87</f>
        <v>амортизація об'єктів вуличної мережі</v>
      </c>
      <c r="B87" s="219">
        <f>'[41]1.Фінансовий результат'!B87</f>
        <v>1</v>
      </c>
      <c r="C87" s="168">
        <f>'[41]1.Фінансовий результат'!I87+'[41]1.Фінансовий результат'!J87</f>
        <v>1465.4</v>
      </c>
      <c r="D87" s="226">
        <f>2152.2-D45-D26+34.8-2.3</f>
        <v>2169.6999999999998</v>
      </c>
      <c r="E87" s="168">
        <f t="shared" si="2"/>
        <v>704.29999999999973</v>
      </c>
      <c r="F87" s="174">
        <f t="shared" si="3"/>
        <v>1.4806196260406712</v>
      </c>
      <c r="G87" s="92"/>
    </row>
    <row r="88" spans="1:7" s="2" customFormat="1" ht="20.100000000000001" customHeight="1">
      <c r="A88" s="217" t="str">
        <f>'[41]1.Фінансовий результат'!A88</f>
        <v>вибуття матеріальних активів</v>
      </c>
      <c r="B88" s="219">
        <f>'[41]1.Фінансовий результат'!B88</f>
        <v>2</v>
      </c>
      <c r="C88" s="168">
        <f>'[41]1.Фінансовий результат'!I88+'[41]1.Фінансовий результат'!J88</f>
        <v>71.2</v>
      </c>
      <c r="D88" s="226"/>
      <c r="E88" s="168">
        <f t="shared" si="2"/>
        <v>-71.2</v>
      </c>
      <c r="F88" s="174">
        <f t="shared" si="3"/>
        <v>0</v>
      </c>
      <c r="G88" s="92"/>
    </row>
    <row r="89" spans="1:7" s="128" customFormat="1" ht="44.25" customHeight="1">
      <c r="A89" s="126" t="str">
        <f>'[41]1.Фінансовий результат'!A89</f>
        <v>Фінансовий результат від операційної діяльності: прибуток/збиток</v>
      </c>
      <c r="B89" s="153">
        <f>'[41]1.Фінансовий результат'!B89</f>
        <v>1130</v>
      </c>
      <c r="C89" s="167">
        <f>C30+C31-C35-C74-C81</f>
        <v>-3968.1000000000004</v>
      </c>
      <c r="D89" s="167">
        <f>D30+D31-D35-D74-D81</f>
        <v>-3183.3999999999996</v>
      </c>
      <c r="E89" s="167">
        <f t="shared" si="2"/>
        <v>784.70000000000073</v>
      </c>
      <c r="F89" s="173">
        <f t="shared" si="3"/>
        <v>0.80224792721957594</v>
      </c>
      <c r="G89" s="127"/>
    </row>
    <row r="90" spans="1:7" s="158" customFormat="1" ht="20.100000000000001" customHeight="1">
      <c r="A90" s="215" t="str">
        <f>'[41]1.Фінансовий результат'!A90</f>
        <v>Інші фінансові доходи (розшифрувати)</v>
      </c>
      <c r="B90" s="218">
        <f>'[41]1.Фінансовий результат'!B90</f>
        <v>1140</v>
      </c>
      <c r="C90" s="195">
        <f>SUM(C91)</f>
        <v>3961</v>
      </c>
      <c r="D90" s="198">
        <f>SUM(D91)</f>
        <v>3127</v>
      </c>
      <c r="E90" s="164">
        <f>D90-C90</f>
        <v>-834</v>
      </c>
      <c r="F90" s="170">
        <f t="shared" si="3"/>
        <v>0.78944710931582929</v>
      </c>
      <c r="G90" s="160"/>
    </row>
    <row r="91" spans="1:7" s="156" customFormat="1" ht="37.5">
      <c r="A91" s="217" t="str">
        <f>'[41]1.Фінансовий результат'!A91</f>
        <v>фінансова пітримка балансоутримувача з місцевого бюджету, в т. ч. на:</v>
      </c>
      <c r="B91" s="219">
        <f>'[41]1.Фінансовий результат'!B91</f>
        <v>1</v>
      </c>
      <c r="C91" s="197">
        <f>C92+C97</f>
        <v>3961</v>
      </c>
      <c r="D91" s="202">
        <f>D92+D97</f>
        <v>3127</v>
      </c>
      <c r="E91" s="202">
        <f>E92+E97</f>
        <v>-834.00000000000011</v>
      </c>
      <c r="F91" s="174">
        <f t="shared" si="3"/>
        <v>0.78944710931582929</v>
      </c>
      <c r="G91" s="162"/>
    </row>
    <row r="92" spans="1:7" s="156" customFormat="1" ht="37.5">
      <c r="A92" s="217" t="str">
        <f>'[41]1.Фінансовий результат'!A92</f>
        <v>суміжні послуги з утримання мереж зовнішнього освітлення та матеріальних цінностей, а саме:</v>
      </c>
      <c r="B92" s="219" t="str">
        <f>'[41]1.Фінансовий результат'!B92</f>
        <v xml:space="preserve"> 1/1</v>
      </c>
      <c r="C92" s="200">
        <f>SUM(C93:C96)</f>
        <v>1261</v>
      </c>
      <c r="D92" s="225">
        <f>SUM(D93:D96)</f>
        <v>983.9</v>
      </c>
      <c r="E92" s="168">
        <f>D92-C92</f>
        <v>-277.10000000000002</v>
      </c>
      <c r="F92" s="174">
        <f>D92/C92</f>
        <v>0.780253766851705</v>
      </c>
      <c r="G92" s="162"/>
    </row>
    <row r="93" spans="1:7" s="156" customFormat="1">
      <c r="A93" s="217" t="str">
        <f>'[41]1.Фінансовий результат'!A93</f>
        <v>нагляд за станом мереж та устаткуванням</v>
      </c>
      <c r="B93" s="219" t="str">
        <f>'[41]1.Фінансовий результат'!B93</f>
        <v xml:space="preserve"> 1/1/1</v>
      </c>
      <c r="C93" s="168">
        <f>'[41]1.Фінансовий результат'!I93+'[41]1.Фінансовий результат'!J93</f>
        <v>833</v>
      </c>
      <c r="D93" s="226">
        <v>605.9</v>
      </c>
      <c r="E93" s="168">
        <f t="shared" si="2"/>
        <v>-227.10000000000002</v>
      </c>
      <c r="F93" s="174">
        <f>D93/C93</f>
        <v>0.72737094837935168</v>
      </c>
      <c r="G93" s="162"/>
    </row>
    <row r="94" spans="1:7" s="156" customFormat="1" ht="37.5">
      <c r="A94" s="217" t="str">
        <f>'[41]1.Фінансовий результат'!A94</f>
        <v>погодження дозволів на виконання аварійних робіт організаціями міста</v>
      </c>
      <c r="B94" s="219" t="str">
        <f>'[41]1.Фінансовий результат'!B94</f>
        <v xml:space="preserve"> 1/1/2</v>
      </c>
      <c r="C94" s="168">
        <f>'[41]1.Фінансовий результат'!I94+'[41]1.Фінансовий результат'!J94</f>
        <v>0</v>
      </c>
      <c r="D94" s="226"/>
      <c r="E94" s="168">
        <f t="shared" si="2"/>
        <v>0</v>
      </c>
      <c r="F94" s="174"/>
      <c r="G94" s="162"/>
    </row>
    <row r="95" spans="1:7" s="156" customFormat="1">
      <c r="A95" s="217" t="str">
        <f>'[41]1.Фінансовий результат'!A95</f>
        <v>послуги пульту управління зовнішнім освітленням міста</v>
      </c>
      <c r="B95" s="219" t="str">
        <f>'[41]1.Фінансовий результат'!B95</f>
        <v xml:space="preserve"> 1/2</v>
      </c>
      <c r="C95" s="168">
        <f>'[41]1.Фінансовий результат'!I95+'[41]1.Фінансовий результат'!J95</f>
        <v>428</v>
      </c>
      <c r="D95" s="226">
        <v>378</v>
      </c>
      <c r="E95" s="168">
        <f t="shared" si="2"/>
        <v>-50</v>
      </c>
      <c r="F95" s="174">
        <f>D95/C95</f>
        <v>0.88317757009345799</v>
      </c>
      <c r="G95" s="162"/>
    </row>
    <row r="96" spans="1:7" s="156" customFormat="1">
      <c r="A96" s="217" t="str">
        <f>'[41]1.Фінансовий результат'!A96</f>
        <v>параметризація приладів обліку</v>
      </c>
      <c r="B96" s="219" t="str">
        <f>'[41]1.Фінансовий результат'!B96</f>
        <v xml:space="preserve"> 1/3</v>
      </c>
      <c r="C96" s="168">
        <f>'[41]1.Фінансовий результат'!I96+'[41]1.Фінансовий результат'!J96</f>
        <v>0</v>
      </c>
      <c r="D96" s="226"/>
      <c r="E96" s="168">
        <f t="shared" si="2"/>
        <v>0</v>
      </c>
      <c r="F96" s="174"/>
      <c r="G96" s="162"/>
    </row>
    <row r="97" spans="1:9" s="156" customFormat="1">
      <c r="A97" s="217" t="str">
        <f>'[41]1.Фінансовий результат'!A97</f>
        <v>поточний ремонт мереж зовнішнього освітлення міста</v>
      </c>
      <c r="B97" s="219" t="str">
        <f>'[41]1.Фінансовий результат'!B97</f>
        <v xml:space="preserve"> 1/4</v>
      </c>
      <c r="C97" s="168">
        <f>'[41]1.Фінансовий результат'!I97+'[41]1.Фінансовий результат'!J97</f>
        <v>2700</v>
      </c>
      <c r="D97" s="226">
        <v>2143.1</v>
      </c>
      <c r="E97" s="168">
        <f t="shared" si="2"/>
        <v>-556.90000000000009</v>
      </c>
      <c r="F97" s="174">
        <f>D97/C97</f>
        <v>0.79374074074074075</v>
      </c>
      <c r="G97" s="162"/>
    </row>
    <row r="98" spans="1:9" s="158" customFormat="1" ht="20.100000000000001" customHeight="1">
      <c r="A98" s="215" t="str">
        <f>'[41]1.Фінансовий результат'!A98</f>
        <v>Фінансові витрати (розшифрувати)</v>
      </c>
      <c r="B98" s="218">
        <f>'[41]1.Фінансовий результат'!B98</f>
        <v>1150</v>
      </c>
      <c r="C98" s="164">
        <f>'[38]1.Фінансовий результат'!H97</f>
        <v>0</v>
      </c>
      <c r="D98" s="166"/>
      <c r="E98" s="168">
        <f t="shared" si="2"/>
        <v>0</v>
      </c>
      <c r="F98" s="174"/>
      <c r="G98" s="160"/>
    </row>
    <row r="99" spans="1:9" s="158" customFormat="1" ht="20.100000000000001" customHeight="1">
      <c r="A99" s="215" t="str">
        <f>'[41]1.Фінансовий результат'!A99</f>
        <v>Інші доходи (розшифрувати), у тому числі:</v>
      </c>
      <c r="B99" s="218">
        <f>'[41]1.Фінансовий результат'!B99</f>
        <v>1160</v>
      </c>
      <c r="C99" s="198">
        <f>SUM(C100:C101)</f>
        <v>107</v>
      </c>
      <c r="D99" s="198">
        <f>SUM(D100:D101)</f>
        <v>261.7</v>
      </c>
      <c r="E99" s="164">
        <f>D99-C99</f>
        <v>154.69999999999999</v>
      </c>
      <c r="F99" s="170">
        <f>D99/C99</f>
        <v>2.4457943925233643</v>
      </c>
      <c r="G99" s="160"/>
    </row>
    <row r="100" spans="1:9" s="156" customFormat="1" ht="20.100000000000001" customHeight="1">
      <c r="A100" s="217" t="str">
        <f>'[41]1.Фінансовий результат'!A100</f>
        <v>дооцінка матеріальних активів</v>
      </c>
      <c r="B100" s="219">
        <f>'[41]1.Фінансовий результат'!B100</f>
        <v>1</v>
      </c>
      <c r="C100" s="168">
        <f>'[41]1.Фінансовий результат'!I100+'[41]1.Фінансовий результат'!J100</f>
        <v>107</v>
      </c>
      <c r="D100" s="202">
        <v>261.7</v>
      </c>
      <c r="E100" s="168">
        <f t="shared" si="2"/>
        <v>154.69999999999999</v>
      </c>
      <c r="F100" s="174">
        <f>D100/C100</f>
        <v>2.4457943925233643</v>
      </c>
      <c r="G100" s="162"/>
    </row>
    <row r="101" spans="1:9" s="156" customFormat="1" ht="20.100000000000001" customHeight="1">
      <c r="A101" s="217" t="str">
        <f>'[41]1.Фінансовий результат'!A101</f>
        <v>безоплатна передача основних засобів</v>
      </c>
      <c r="B101" s="219">
        <f>'[41]1.Фінансовий результат'!B101</f>
        <v>2</v>
      </c>
      <c r="C101" s="168">
        <f>'[41]1.Фінансовий результат'!I101+'[41]1.Фінансовий результат'!J101</f>
        <v>0</v>
      </c>
      <c r="D101" s="202"/>
      <c r="E101" s="168">
        <f t="shared" si="2"/>
        <v>0</v>
      </c>
      <c r="F101" s="174"/>
      <c r="G101" s="162"/>
    </row>
    <row r="102" spans="1:9" s="156" customFormat="1" ht="20.100000000000001" customHeight="1">
      <c r="A102" s="217">
        <f>'[41]1.Фінансовий результат'!A102</f>
        <v>0</v>
      </c>
      <c r="B102" s="219">
        <f>'[41]1.Фінансовий результат'!B102</f>
        <v>0</v>
      </c>
      <c r="C102" s="168"/>
      <c r="D102" s="202"/>
      <c r="E102" s="168"/>
      <c r="F102" s="174"/>
      <c r="G102" s="162"/>
    </row>
    <row r="103" spans="1:9" s="158" customFormat="1" ht="20.100000000000001" customHeight="1">
      <c r="A103" s="215" t="str">
        <f>'[41]1.Фінансовий результат'!A103</f>
        <v>Інші витрати (розшифрувати), у тому числі:</v>
      </c>
      <c r="B103" s="218">
        <f>'[41]1.Фінансовий результат'!B103</f>
        <v>1170</v>
      </c>
      <c r="C103" s="166">
        <f>SUM(C104:C105)</f>
        <v>111.6</v>
      </c>
      <c r="D103" s="166">
        <f>SUM(D104:D105)</f>
        <v>121.5</v>
      </c>
      <c r="E103" s="164">
        <f t="shared" si="2"/>
        <v>9.9000000000000057</v>
      </c>
      <c r="F103" s="174">
        <f>D103/C103</f>
        <v>1.088709677419355</v>
      </c>
      <c r="G103" s="160"/>
    </row>
    <row r="104" spans="1:9" s="156" customFormat="1" ht="19.5" customHeight="1">
      <c r="A104" s="217" t="str">
        <f>'[41]1.Фінансовий результат'!A104</f>
        <v>штрафні санкції</v>
      </c>
      <c r="B104" s="219">
        <f>'[41]1.Фінансовий результат'!B104</f>
        <v>1</v>
      </c>
      <c r="C104" s="168">
        <f>'[41]1.Фінансовий результат'!I104+'[41]1.Фінансовий результат'!J104</f>
        <v>0</v>
      </c>
      <c r="D104" s="202">
        <f>4+0.6</f>
        <v>4.5999999999999996</v>
      </c>
      <c r="E104" s="168">
        <f t="shared" si="2"/>
        <v>4.5999999999999996</v>
      </c>
      <c r="F104" s="174" t="e">
        <f>D104/C104</f>
        <v>#DIV/0!</v>
      </c>
      <c r="G104" s="162"/>
    </row>
    <row r="105" spans="1:9" s="156" customFormat="1" ht="20.100000000000001" customHeight="1">
      <c r="A105" s="217" t="str">
        <f>'[41]1.Фінансовий результат'!A105</f>
        <v>резерв відпусток</v>
      </c>
      <c r="B105" s="219">
        <f>'[41]1.Фінансовий результат'!B105</f>
        <v>2</v>
      </c>
      <c r="C105" s="168">
        <f>'[41]1.Фінансовий результат'!I105+'[41]1.Фінансовий результат'!J105</f>
        <v>111.6</v>
      </c>
      <c r="D105" s="202">
        <v>116.9</v>
      </c>
      <c r="E105" s="168">
        <f t="shared" si="2"/>
        <v>5.3000000000000114</v>
      </c>
      <c r="F105" s="174">
        <f>D105/C105</f>
        <v>1.0474910394265233</v>
      </c>
      <c r="G105" s="162"/>
    </row>
    <row r="106" spans="1:9" s="128" customFormat="1" ht="43.5" customHeight="1">
      <c r="A106" s="126" t="str">
        <f>'[41]1.Фінансовий результат'!A106</f>
        <v>Фінансовий результат до оподаткування: прибуток/збиток</v>
      </c>
      <c r="B106" s="153">
        <f>'[41]1.Фінансовий результат'!B106</f>
        <v>1200</v>
      </c>
      <c r="C106" s="167">
        <f>C89+C90+C99-C98-C103</f>
        <v>-11.700000000000358</v>
      </c>
      <c r="D106" s="167">
        <f>D89+D90+D99-D98-D103</f>
        <v>83.800000000000352</v>
      </c>
      <c r="E106" s="167">
        <f t="shared" si="2"/>
        <v>95.500000000000711</v>
      </c>
      <c r="F106" s="173">
        <f>D106/C106</f>
        <v>-7.1623931623929735</v>
      </c>
      <c r="G106" s="127"/>
    </row>
    <row r="107" spans="1:9" ht="20.100000000000001" customHeight="1">
      <c r="A107" s="216" t="str">
        <f>'[41]1.Фінансовий результат'!A107</f>
        <v>Витрати (дохід) з податку на прибуток</v>
      </c>
      <c r="B107" s="209">
        <f>'[41]1.Фінансовий результат'!B107</f>
        <v>1210</v>
      </c>
      <c r="C107" s="165">
        <f>'[38]1.Фінансовий результат'!H105</f>
        <v>0</v>
      </c>
      <c r="D107" s="169">
        <v>2.7</v>
      </c>
      <c r="E107" s="164">
        <f t="shared" si="2"/>
        <v>2.7</v>
      </c>
      <c r="F107" s="170"/>
      <c r="G107" s="86"/>
    </row>
    <row r="108" spans="1:9" ht="37.5">
      <c r="A108" s="216" t="str">
        <f>'[41]1.Фінансовий результат'!A108</f>
        <v xml:space="preserve">Прибуток (збиток) від  припиненої діяльності після оподаткування </v>
      </c>
      <c r="B108" s="209">
        <f>'[41]1.Фінансовий результат'!B108</f>
        <v>1220</v>
      </c>
      <c r="C108" s="165">
        <f>'[38]1.Фінансовий результат'!H106</f>
        <v>0</v>
      </c>
      <c r="D108" s="169"/>
      <c r="E108" s="164">
        <f t="shared" si="2"/>
        <v>0</v>
      </c>
      <c r="F108" s="170"/>
      <c r="G108" s="86"/>
    </row>
    <row r="109" spans="1:9" s="128" customFormat="1" ht="43.5" customHeight="1">
      <c r="A109" s="126" t="str">
        <f>'[41]1.Фінансовий результат'!A109</f>
        <v>Чистий  фінансовий результат: прибуток/збиток</v>
      </c>
      <c r="B109" s="153">
        <f>'[41]1.Фінансовий результат'!B109</f>
        <v>1230</v>
      </c>
      <c r="C109" s="167">
        <f>C106-C107</f>
        <v>-11.700000000000358</v>
      </c>
      <c r="D109" s="167">
        <f>D106-D107</f>
        <v>81.10000000000035</v>
      </c>
      <c r="E109" s="167">
        <f t="shared" si="2"/>
        <v>92.800000000000708</v>
      </c>
      <c r="F109" s="173">
        <f>D109/C109</f>
        <v>-6.9316239316237489</v>
      </c>
      <c r="G109" s="127"/>
    </row>
    <row r="110" spans="1:9" s="5" customFormat="1" ht="20.100000000000001" customHeight="1">
      <c r="A110" s="244" t="str">
        <f>'[41]1.Фінансовий результат'!$A$110:$L$110</f>
        <v>Доходи і витрати (узагальнені показники)</v>
      </c>
      <c r="B110" s="244"/>
      <c r="C110" s="244"/>
      <c r="D110" s="244"/>
      <c r="E110" s="244"/>
      <c r="F110" s="244"/>
      <c r="G110" s="244"/>
    </row>
    <row r="111" spans="1:9" s="158" customFormat="1" ht="20.100000000000001" customHeight="1">
      <c r="A111" s="8" t="str">
        <f>'[41]1.Фінансовий результат'!A111</f>
        <v>Усього доходів</v>
      </c>
      <c r="B111" s="7">
        <f>'[41]1.Фінансовий результат'!B111</f>
        <v>1240</v>
      </c>
      <c r="C111" s="12">
        <f>C18+C31+C90+C99</f>
        <v>11552.8</v>
      </c>
      <c r="D111" s="210">
        <f>D18+D31+D90+D99</f>
        <v>10961.9</v>
      </c>
      <c r="E111" s="165">
        <f>D111-C111</f>
        <v>-590.89999999999964</v>
      </c>
      <c r="F111" s="171">
        <f>D111/C111</f>
        <v>0.94885222630011778</v>
      </c>
      <c r="G111" s="161"/>
      <c r="H111" s="158">
        <v>10961.9</v>
      </c>
      <c r="I111" s="205">
        <f>D111-H111</f>
        <v>0</v>
      </c>
    </row>
    <row r="112" spans="1:9" s="158" customFormat="1" ht="20.100000000000001" customHeight="1">
      <c r="A112" s="8" t="str">
        <f>'[41]1.Фінансовий результат'!A112</f>
        <v>Усього витрат</v>
      </c>
      <c r="B112" s="7">
        <f>'[41]1.Фінансовий результат'!B112</f>
        <v>1250</v>
      </c>
      <c r="C112" s="12">
        <f>C19+C35+C74+C81+C98+C103+C107</f>
        <v>11564.5</v>
      </c>
      <c r="D112" s="210">
        <f>D19+D35+D74+D81+D98+D103+D107</f>
        <v>10880.8</v>
      </c>
      <c r="E112" s="165">
        <f>D112-C112</f>
        <v>-683.70000000000073</v>
      </c>
      <c r="F112" s="171">
        <f>D112/C112</f>
        <v>0.94087941545246223</v>
      </c>
      <c r="G112" s="161"/>
      <c r="H112" s="158">
        <v>10880.8</v>
      </c>
      <c r="I112" s="205">
        <f>D112-H112</f>
        <v>0</v>
      </c>
    </row>
    <row r="113" spans="1:8" ht="20.100000000000001" customHeight="1">
      <c r="A113" s="246" t="str">
        <f>'[41]1.Фінансовий результат'!$A$113:$L$113</f>
        <v>Елементи операційних витрат</v>
      </c>
      <c r="B113" s="246"/>
      <c r="C113" s="246"/>
      <c r="D113" s="246"/>
      <c r="E113" s="246"/>
      <c r="F113" s="246"/>
      <c r="G113" s="246"/>
      <c r="H113" s="3">
        <f>H111-H112</f>
        <v>81.100000000000364</v>
      </c>
    </row>
    <row r="114" spans="1:8" s="158" customFormat="1" ht="20.100000000000001" customHeight="1">
      <c r="A114" s="8" t="str">
        <f>'[41]1.Фінансовий результат'!A114</f>
        <v>Матеріальні витрати, у тому числі:</v>
      </c>
      <c r="B114" s="7">
        <f>'[41]1.Фінансовий результат'!B114</f>
        <v>1260</v>
      </c>
      <c r="C114" s="186">
        <f>C115+C116</f>
        <v>5637.6</v>
      </c>
      <c r="D114" s="186">
        <f>D115+D116</f>
        <v>5324.2999999999993</v>
      </c>
      <c r="E114" s="165">
        <f t="shared" ref="E114:E121" si="4">D114-C114</f>
        <v>-313.30000000000109</v>
      </c>
      <c r="F114" s="171">
        <f t="shared" ref="F114:F121" si="5">D114/C114</f>
        <v>0.94442670639988624</v>
      </c>
      <c r="G114" s="159"/>
    </row>
    <row r="115" spans="1:8" s="158" customFormat="1" ht="20.100000000000001" customHeight="1">
      <c r="A115" s="8" t="str">
        <f>'[41]1.Фінансовий результат'!A115</f>
        <v>витрати на сировину та основні матеріали</v>
      </c>
      <c r="B115" s="7">
        <f>'[41]1.Фінансовий результат'!B115</f>
        <v>1261</v>
      </c>
      <c r="C115" s="186">
        <f>C20+C25</f>
        <v>107.8</v>
      </c>
      <c r="D115" s="186">
        <f>D20+D25</f>
        <v>1.7000000000000002</v>
      </c>
      <c r="E115" s="165">
        <f t="shared" si="4"/>
        <v>-106.1</v>
      </c>
      <c r="F115" s="171">
        <f t="shared" si="5"/>
        <v>1.5769944341372914E-2</v>
      </c>
      <c r="G115" s="161"/>
    </row>
    <row r="116" spans="1:8" s="158" customFormat="1" ht="20.100000000000001" customHeight="1">
      <c r="A116" s="8" t="str">
        <f>'[41]1.Фінансовий результат'!A116</f>
        <v>витрати на паливо та енергію</v>
      </c>
      <c r="B116" s="7">
        <f>'[41]1.Фінансовий результат'!B116</f>
        <v>1262</v>
      </c>
      <c r="C116" s="186">
        <f>C21+C22+C63</f>
        <v>5529.8</v>
      </c>
      <c r="D116" s="186">
        <f>D21+D22+D63</f>
        <v>5322.5999999999995</v>
      </c>
      <c r="E116" s="165">
        <f t="shared" si="4"/>
        <v>-207.20000000000073</v>
      </c>
      <c r="F116" s="171">
        <f t="shared" si="5"/>
        <v>0.96253029042641669</v>
      </c>
      <c r="G116" s="161"/>
    </row>
    <row r="117" spans="1:8" s="158" customFormat="1" ht="20.100000000000001" customHeight="1">
      <c r="A117" s="8" t="str">
        <f>'[41]1.Фінансовий результат'!A117</f>
        <v>Витрати на оплату праці</v>
      </c>
      <c r="B117" s="7">
        <f>'[41]1.Фінансовий результат'!B117</f>
        <v>1270</v>
      </c>
      <c r="C117" s="186">
        <f>C23+C43</f>
        <v>1189.5999999999999</v>
      </c>
      <c r="D117" s="186">
        <f>D23+D43</f>
        <v>1119.6999999999998</v>
      </c>
      <c r="E117" s="165">
        <f t="shared" si="4"/>
        <v>-69.900000000000091</v>
      </c>
      <c r="F117" s="171">
        <f t="shared" si="5"/>
        <v>0.94124075319435097</v>
      </c>
      <c r="G117" s="161"/>
    </row>
    <row r="118" spans="1:8" s="158" customFormat="1" ht="20.100000000000001" customHeight="1">
      <c r="A118" s="8" t="str">
        <f>'[41]1.Фінансовий результат'!A118</f>
        <v>Відрахування на соціальні заходи</v>
      </c>
      <c r="B118" s="7">
        <f>'[41]1.Фінансовий результат'!B118</f>
        <v>1280</v>
      </c>
      <c r="C118" s="186">
        <f>C24+C44</f>
        <v>261.3</v>
      </c>
      <c r="D118" s="186">
        <f>D24+D44</f>
        <v>230.9</v>
      </c>
      <c r="E118" s="165">
        <f t="shared" si="4"/>
        <v>-30.400000000000006</v>
      </c>
      <c r="F118" s="171">
        <f t="shared" si="5"/>
        <v>0.88365862992728661</v>
      </c>
      <c r="G118" s="161"/>
    </row>
    <row r="119" spans="1:8" s="158" customFormat="1" ht="20.100000000000001" customHeight="1">
      <c r="A119" s="8" t="str">
        <f>'[41]1.Фінансовий результат'!A119</f>
        <v>Амортизація</v>
      </c>
      <c r="B119" s="7">
        <f>'[41]1.Фінансовий результат'!B119</f>
        <v>1290</v>
      </c>
      <c r="C119" s="186">
        <f>C26+C45+C87</f>
        <v>1480.4</v>
      </c>
      <c r="D119" s="186">
        <f>D26+D45+D87</f>
        <v>2184.6999999999998</v>
      </c>
      <c r="E119" s="165">
        <f t="shared" si="4"/>
        <v>704.29999999999973</v>
      </c>
      <c r="F119" s="171">
        <f t="shared" si="5"/>
        <v>1.4757497973520668</v>
      </c>
      <c r="G119" s="161"/>
    </row>
    <row r="120" spans="1:8" s="158" customFormat="1" ht="20.100000000000001" customHeight="1">
      <c r="A120" s="8" t="str">
        <f>'[41]1.Фінансовий результат'!A120</f>
        <v>Інші операційні витрати</v>
      </c>
      <c r="B120" s="7">
        <f>'[41]1.Фінансовий результат'!B120</f>
        <v>1300</v>
      </c>
      <c r="C120" s="186">
        <f>C27+SUM(C46:C58)+C40+C42+C81-C63+C103-C87</f>
        <v>2995.6</v>
      </c>
      <c r="D120" s="186">
        <f>D27+SUM(D46:D58)+D40+D42+D81-D63+D103-D87</f>
        <v>2018.5</v>
      </c>
      <c r="E120" s="165">
        <f t="shared" si="4"/>
        <v>-977.09999999999991</v>
      </c>
      <c r="F120" s="171">
        <f t="shared" si="5"/>
        <v>0.67382160502069699</v>
      </c>
      <c r="G120" s="161"/>
    </row>
    <row r="121" spans="1:8" s="163" customFormat="1" ht="20.100000000000001" customHeight="1">
      <c r="A121" s="10" t="str">
        <f>'[41]1.Фінансовий результат'!A121</f>
        <v>Усього</v>
      </c>
      <c r="B121" s="99">
        <f>'[41]1.Фінансовий результат'!B121</f>
        <v>1310</v>
      </c>
      <c r="C121" s="204">
        <f>C114+C117+C118+C119+C120</f>
        <v>11564.500000000002</v>
      </c>
      <c r="D121" s="204">
        <f>D114+D117+D118+D119+D120</f>
        <v>10878.099999999999</v>
      </c>
      <c r="E121" s="164">
        <f t="shared" si="4"/>
        <v>-686.40000000000327</v>
      </c>
      <c r="F121" s="170">
        <f t="shared" si="5"/>
        <v>0.94064594232348975</v>
      </c>
      <c r="G121" s="157"/>
    </row>
    <row r="122" spans="1:8" s="5" customFormat="1" ht="20.100000000000001" customHeight="1">
      <c r="A122" s="56"/>
      <c r="B122" s="149"/>
      <c r="C122" s="150"/>
      <c r="D122" s="211"/>
      <c r="E122" s="150"/>
      <c r="F122" s="150"/>
      <c r="G122" s="150"/>
    </row>
    <row r="123" spans="1:8" ht="19.5" customHeight="1">
      <c r="A123" s="56" t="s">
        <v>260</v>
      </c>
      <c r="B123" s="1"/>
      <c r="C123" s="1" t="s">
        <v>261</v>
      </c>
      <c r="D123" s="212"/>
      <c r="E123" s="237" t="s">
        <v>262</v>
      </c>
      <c r="F123" s="237"/>
      <c r="G123" s="237"/>
    </row>
    <row r="124" spans="1:8" s="2" customFormat="1" ht="20.100000000000001" customHeight="1">
      <c r="A124" s="68" t="s">
        <v>220</v>
      </c>
      <c r="B124" s="235" t="s">
        <v>31</v>
      </c>
      <c r="C124" s="235"/>
      <c r="D124" s="213"/>
      <c r="E124" s="230" t="s">
        <v>221</v>
      </c>
      <c r="F124" s="230"/>
      <c r="G124" s="230"/>
    </row>
    <row r="125" spans="1:8" ht="20.100000000000001" customHeight="1">
      <c r="A125" s="29"/>
      <c r="C125" s="30"/>
      <c r="D125" s="214"/>
      <c r="E125" s="30"/>
      <c r="F125" s="30"/>
      <c r="G125" s="30"/>
    </row>
    <row r="126" spans="1:8">
      <c r="A126" s="29"/>
      <c r="C126" s="30"/>
      <c r="D126" s="214"/>
      <c r="E126" s="30"/>
      <c r="F126" s="30"/>
      <c r="G126" s="30"/>
    </row>
    <row r="127" spans="1:8">
      <c r="A127" s="29"/>
      <c r="C127" s="30"/>
      <c r="D127" s="214"/>
      <c r="E127" s="30"/>
      <c r="F127" s="30"/>
      <c r="G127" s="30"/>
    </row>
    <row r="128" spans="1:8">
      <c r="A128" s="29"/>
      <c r="C128" s="30"/>
      <c r="D128" s="214"/>
      <c r="E128" s="30"/>
      <c r="F128" s="30"/>
      <c r="G128" s="30"/>
    </row>
    <row r="129" spans="1:7">
      <c r="A129" s="29"/>
      <c r="C129" s="30"/>
      <c r="D129" s="214"/>
      <c r="E129" s="30"/>
      <c r="F129" s="30"/>
      <c r="G129" s="30"/>
    </row>
    <row r="130" spans="1:7">
      <c r="A130" s="29"/>
      <c r="C130" s="30"/>
      <c r="D130" s="214"/>
      <c r="E130" s="30"/>
      <c r="F130" s="30"/>
      <c r="G130" s="30"/>
    </row>
    <row r="131" spans="1:7">
      <c r="A131" s="29"/>
      <c r="C131" s="30"/>
      <c r="D131" s="214"/>
      <c r="E131" s="30"/>
      <c r="F131" s="30"/>
      <c r="G131" s="30"/>
    </row>
    <row r="132" spans="1:7">
      <c r="A132" s="29"/>
      <c r="C132" s="30"/>
      <c r="D132" s="214"/>
      <c r="E132" s="30"/>
      <c r="F132" s="30"/>
      <c r="G132" s="30"/>
    </row>
    <row r="133" spans="1:7">
      <c r="A133" s="29"/>
      <c r="C133" s="30"/>
      <c r="D133" s="214"/>
      <c r="E133" s="30"/>
      <c r="F133" s="30"/>
      <c r="G133" s="30"/>
    </row>
    <row r="134" spans="1:7">
      <c r="A134" s="29"/>
      <c r="C134" s="30"/>
      <c r="D134" s="214"/>
      <c r="E134" s="30"/>
      <c r="F134" s="30"/>
      <c r="G134" s="30"/>
    </row>
    <row r="135" spans="1:7">
      <c r="A135" s="29"/>
      <c r="C135" s="30"/>
      <c r="D135" s="214"/>
      <c r="E135" s="30"/>
      <c r="F135" s="30"/>
      <c r="G135" s="30"/>
    </row>
    <row r="136" spans="1:7">
      <c r="A136" s="29"/>
      <c r="C136" s="30"/>
      <c r="D136" s="214"/>
      <c r="E136" s="30"/>
      <c r="F136" s="30"/>
      <c r="G136" s="30"/>
    </row>
    <row r="137" spans="1:7">
      <c r="A137" s="29"/>
      <c r="C137" s="30"/>
      <c r="D137" s="214"/>
      <c r="E137" s="30"/>
      <c r="F137" s="30"/>
      <c r="G137" s="30"/>
    </row>
    <row r="138" spans="1:7">
      <c r="A138" s="29"/>
      <c r="C138" s="30"/>
      <c r="D138" s="214"/>
      <c r="E138" s="30"/>
      <c r="F138" s="30"/>
      <c r="G138" s="30"/>
    </row>
    <row r="139" spans="1:7">
      <c r="A139" s="29"/>
      <c r="C139" s="30"/>
      <c r="D139" s="214"/>
      <c r="E139" s="30"/>
      <c r="F139" s="30"/>
      <c r="G139" s="30"/>
    </row>
    <row r="140" spans="1:7">
      <c r="A140" s="29"/>
      <c r="C140" s="30"/>
      <c r="D140" s="214"/>
      <c r="E140" s="30"/>
      <c r="F140" s="30"/>
      <c r="G140" s="30"/>
    </row>
    <row r="141" spans="1:7">
      <c r="A141" s="29"/>
      <c r="C141" s="30"/>
      <c r="D141" s="214"/>
      <c r="E141" s="30"/>
      <c r="F141" s="30"/>
      <c r="G141" s="30"/>
    </row>
    <row r="142" spans="1:7">
      <c r="A142" s="29"/>
      <c r="C142" s="30"/>
      <c r="D142" s="214"/>
      <c r="E142" s="30"/>
      <c r="F142" s="30"/>
      <c r="G142" s="30"/>
    </row>
    <row r="143" spans="1:7">
      <c r="A143" s="29"/>
      <c r="C143" s="30"/>
      <c r="D143" s="214"/>
      <c r="E143" s="30"/>
      <c r="F143" s="30"/>
      <c r="G143" s="30"/>
    </row>
    <row r="144" spans="1:7">
      <c r="A144" s="29"/>
      <c r="C144" s="30"/>
      <c r="D144" s="214"/>
      <c r="E144" s="30"/>
      <c r="F144" s="30"/>
      <c r="G144" s="30"/>
    </row>
    <row r="145" spans="1:7">
      <c r="A145" s="29"/>
      <c r="C145" s="30"/>
      <c r="D145" s="214"/>
      <c r="E145" s="30"/>
      <c r="F145" s="30"/>
      <c r="G145" s="30"/>
    </row>
    <row r="146" spans="1:7">
      <c r="A146" s="29"/>
      <c r="C146" s="30"/>
      <c r="D146" s="214"/>
      <c r="E146" s="30"/>
      <c r="F146" s="30"/>
      <c r="G146" s="30"/>
    </row>
    <row r="147" spans="1:7">
      <c r="A147" s="29"/>
      <c r="C147" s="30"/>
      <c r="D147" s="214"/>
      <c r="E147" s="30"/>
      <c r="F147" s="30"/>
      <c r="G147" s="30"/>
    </row>
    <row r="148" spans="1:7">
      <c r="A148" s="29"/>
      <c r="C148" s="30"/>
      <c r="D148" s="214"/>
      <c r="E148" s="30"/>
      <c r="F148" s="30"/>
      <c r="G148" s="30"/>
    </row>
    <row r="149" spans="1:7">
      <c r="A149" s="29"/>
      <c r="C149" s="30"/>
      <c r="D149" s="214"/>
      <c r="E149" s="30"/>
      <c r="F149" s="30"/>
      <c r="G149" s="30"/>
    </row>
    <row r="150" spans="1:7">
      <c r="A150" s="29"/>
      <c r="C150" s="30"/>
      <c r="D150" s="214"/>
      <c r="E150" s="30"/>
      <c r="F150" s="30"/>
      <c r="G150" s="30"/>
    </row>
    <row r="151" spans="1:7">
      <c r="A151" s="29"/>
      <c r="C151" s="30"/>
      <c r="D151" s="214"/>
      <c r="E151" s="30"/>
      <c r="F151" s="30"/>
      <c r="G151" s="30"/>
    </row>
    <row r="152" spans="1:7">
      <c r="A152" s="29"/>
      <c r="C152" s="30"/>
      <c r="D152" s="214"/>
      <c r="E152" s="30"/>
      <c r="F152" s="30"/>
      <c r="G152" s="30"/>
    </row>
    <row r="153" spans="1:7">
      <c r="A153" s="29"/>
      <c r="C153" s="30"/>
      <c r="D153" s="214"/>
      <c r="E153" s="30"/>
      <c r="F153" s="30"/>
      <c r="G153" s="30"/>
    </row>
    <row r="154" spans="1:7">
      <c r="A154" s="29"/>
      <c r="C154" s="30"/>
      <c r="D154" s="214"/>
      <c r="E154" s="30"/>
      <c r="F154" s="30"/>
      <c r="G154" s="30"/>
    </row>
    <row r="155" spans="1:7">
      <c r="A155" s="29"/>
      <c r="C155" s="30"/>
      <c r="D155" s="214"/>
      <c r="E155" s="30"/>
      <c r="F155" s="30"/>
      <c r="G155" s="30"/>
    </row>
    <row r="156" spans="1:7">
      <c r="A156" s="29"/>
      <c r="C156" s="30"/>
      <c r="D156" s="214"/>
      <c r="E156" s="30"/>
      <c r="F156" s="30"/>
      <c r="G156" s="30"/>
    </row>
    <row r="157" spans="1:7">
      <c r="A157" s="29"/>
      <c r="C157" s="30"/>
      <c r="D157" s="214"/>
      <c r="E157" s="30"/>
      <c r="F157" s="30"/>
      <c r="G157" s="30"/>
    </row>
    <row r="158" spans="1:7">
      <c r="A158" s="29"/>
      <c r="C158" s="30"/>
      <c r="D158" s="214"/>
      <c r="E158" s="30"/>
      <c r="F158" s="30"/>
      <c r="G158" s="30"/>
    </row>
    <row r="159" spans="1:7">
      <c r="A159" s="29"/>
      <c r="C159" s="30"/>
      <c r="D159" s="214"/>
      <c r="E159" s="30"/>
      <c r="F159" s="30"/>
      <c r="G159" s="30"/>
    </row>
    <row r="160" spans="1:7">
      <c r="A160" s="29"/>
      <c r="C160" s="30"/>
      <c r="D160" s="214"/>
      <c r="E160" s="30"/>
      <c r="F160" s="30"/>
      <c r="G160" s="30"/>
    </row>
    <row r="161" spans="1:7">
      <c r="A161" s="29"/>
      <c r="C161" s="30"/>
      <c r="D161" s="214"/>
      <c r="E161" s="30"/>
      <c r="F161" s="30"/>
      <c r="G161" s="30"/>
    </row>
    <row r="162" spans="1:7">
      <c r="A162" s="29"/>
      <c r="C162" s="30"/>
      <c r="D162" s="214"/>
      <c r="E162" s="30"/>
      <c r="F162" s="30"/>
      <c r="G162" s="30"/>
    </row>
    <row r="163" spans="1:7">
      <c r="A163" s="29"/>
      <c r="C163" s="30"/>
      <c r="D163" s="214"/>
      <c r="E163" s="30"/>
      <c r="F163" s="30"/>
      <c r="G163" s="30"/>
    </row>
    <row r="164" spans="1:7">
      <c r="A164" s="29"/>
      <c r="C164" s="30"/>
      <c r="D164" s="214"/>
      <c r="E164" s="30"/>
      <c r="F164" s="30"/>
      <c r="G164" s="30"/>
    </row>
    <row r="165" spans="1:7">
      <c r="A165" s="29"/>
      <c r="C165" s="30"/>
      <c r="D165" s="214"/>
      <c r="E165" s="30"/>
      <c r="F165" s="30"/>
      <c r="G165" s="30"/>
    </row>
    <row r="166" spans="1:7">
      <c r="A166" s="29"/>
      <c r="C166" s="30"/>
      <c r="D166" s="214"/>
      <c r="E166" s="30"/>
      <c r="F166" s="30"/>
      <c r="G166" s="30"/>
    </row>
    <row r="167" spans="1:7">
      <c r="A167" s="29"/>
      <c r="C167" s="30"/>
      <c r="D167" s="214"/>
      <c r="E167" s="30"/>
      <c r="F167" s="30"/>
      <c r="G167" s="30"/>
    </row>
    <row r="168" spans="1:7">
      <c r="A168" s="29"/>
      <c r="C168" s="30"/>
      <c r="D168" s="214"/>
      <c r="E168" s="30"/>
      <c r="F168" s="30"/>
      <c r="G168" s="30"/>
    </row>
    <row r="169" spans="1:7">
      <c r="A169" s="29"/>
      <c r="C169" s="30"/>
      <c r="D169" s="214"/>
      <c r="E169" s="30"/>
      <c r="F169" s="30"/>
      <c r="G169" s="30"/>
    </row>
    <row r="170" spans="1:7">
      <c r="A170" s="29"/>
      <c r="C170" s="30"/>
      <c r="D170" s="214"/>
      <c r="E170" s="30"/>
      <c r="F170" s="30"/>
      <c r="G170" s="30"/>
    </row>
    <row r="171" spans="1:7">
      <c r="A171" s="29"/>
      <c r="C171" s="30"/>
      <c r="D171" s="214"/>
      <c r="E171" s="30"/>
      <c r="F171" s="30"/>
      <c r="G171" s="30"/>
    </row>
    <row r="172" spans="1:7">
      <c r="A172" s="29"/>
      <c r="C172" s="30"/>
      <c r="D172" s="214"/>
      <c r="E172" s="30"/>
      <c r="F172" s="30"/>
      <c r="G172" s="30"/>
    </row>
    <row r="173" spans="1:7">
      <c r="A173" s="29"/>
      <c r="C173" s="30"/>
      <c r="D173" s="214"/>
      <c r="E173" s="30"/>
      <c r="F173" s="30"/>
      <c r="G173" s="30"/>
    </row>
    <row r="174" spans="1:7">
      <c r="A174" s="49"/>
    </row>
    <row r="175" spans="1:7">
      <c r="A175" s="49"/>
    </row>
    <row r="176" spans="1:7">
      <c r="A176" s="49"/>
    </row>
    <row r="177" spans="1:1">
      <c r="A177" s="49"/>
    </row>
    <row r="178" spans="1:1">
      <c r="A178" s="49"/>
    </row>
    <row r="179" spans="1:1">
      <c r="A179" s="49"/>
    </row>
    <row r="180" spans="1:1">
      <c r="A180" s="49"/>
    </row>
    <row r="181" spans="1:1">
      <c r="A181" s="49"/>
    </row>
    <row r="182" spans="1:1">
      <c r="A182" s="49"/>
    </row>
    <row r="183" spans="1:1">
      <c r="A183" s="49"/>
    </row>
    <row r="184" spans="1:1">
      <c r="A184" s="49"/>
    </row>
    <row r="185" spans="1:1">
      <c r="A185" s="49"/>
    </row>
    <row r="186" spans="1:1">
      <c r="A186" s="49"/>
    </row>
    <row r="187" spans="1:1">
      <c r="A187" s="49"/>
    </row>
    <row r="188" spans="1:1">
      <c r="A188" s="49"/>
    </row>
    <row r="189" spans="1:1">
      <c r="A189" s="49"/>
    </row>
    <row r="190" spans="1:1">
      <c r="A190" s="49"/>
    </row>
    <row r="191" spans="1:1">
      <c r="A191" s="49"/>
    </row>
    <row r="192" spans="1:1">
      <c r="A192" s="49"/>
    </row>
    <row r="193" spans="1:1">
      <c r="A193" s="49"/>
    </row>
    <row r="194" spans="1:1">
      <c r="A194" s="49"/>
    </row>
    <row r="195" spans="1:1">
      <c r="A195" s="49"/>
    </row>
    <row r="196" spans="1:1">
      <c r="A196" s="49"/>
    </row>
    <row r="197" spans="1:1">
      <c r="A197" s="49"/>
    </row>
    <row r="198" spans="1:1">
      <c r="A198" s="49"/>
    </row>
    <row r="199" spans="1:1">
      <c r="A199" s="49"/>
    </row>
    <row r="200" spans="1:1">
      <c r="A200" s="49"/>
    </row>
    <row r="201" spans="1:1">
      <c r="A201" s="49"/>
    </row>
    <row r="202" spans="1:1">
      <c r="A202" s="49"/>
    </row>
    <row r="203" spans="1:1">
      <c r="A203" s="49"/>
    </row>
    <row r="204" spans="1:1">
      <c r="A204" s="49"/>
    </row>
    <row r="205" spans="1:1">
      <c r="A205" s="49"/>
    </row>
    <row r="206" spans="1:1">
      <c r="A206" s="49"/>
    </row>
    <row r="207" spans="1:1">
      <c r="A207" s="49"/>
    </row>
    <row r="208" spans="1:1">
      <c r="A208" s="49"/>
    </row>
    <row r="209" spans="1:1">
      <c r="A209" s="49"/>
    </row>
    <row r="210" spans="1:1">
      <c r="A210" s="49"/>
    </row>
    <row r="211" spans="1:1">
      <c r="A211" s="49"/>
    </row>
    <row r="212" spans="1:1">
      <c r="A212" s="49"/>
    </row>
    <row r="213" spans="1:1">
      <c r="A213" s="49"/>
    </row>
    <row r="214" spans="1:1">
      <c r="A214" s="49"/>
    </row>
    <row r="215" spans="1:1">
      <c r="A215" s="49"/>
    </row>
    <row r="216" spans="1:1">
      <c r="A216" s="49"/>
    </row>
    <row r="217" spans="1:1">
      <c r="A217" s="49"/>
    </row>
    <row r="218" spans="1:1">
      <c r="A218" s="49"/>
    </row>
    <row r="219" spans="1:1">
      <c r="A219" s="49"/>
    </row>
    <row r="220" spans="1:1">
      <c r="A220" s="49"/>
    </row>
    <row r="221" spans="1:1">
      <c r="A221" s="49"/>
    </row>
    <row r="222" spans="1:1">
      <c r="A222" s="49"/>
    </row>
    <row r="223" spans="1:1">
      <c r="A223" s="49"/>
    </row>
    <row r="224" spans="1:1">
      <c r="A224" s="49"/>
    </row>
    <row r="225" spans="1:1">
      <c r="A225" s="49"/>
    </row>
    <row r="226" spans="1:1">
      <c r="A226" s="49"/>
    </row>
    <row r="227" spans="1:1">
      <c r="A227" s="49"/>
    </row>
    <row r="228" spans="1:1">
      <c r="A228" s="49"/>
    </row>
    <row r="229" spans="1:1">
      <c r="A229" s="49"/>
    </row>
    <row r="230" spans="1:1">
      <c r="A230" s="49"/>
    </row>
    <row r="231" spans="1:1">
      <c r="A231" s="49"/>
    </row>
    <row r="232" spans="1:1">
      <c r="A232" s="49"/>
    </row>
    <row r="233" spans="1:1">
      <c r="A233" s="49"/>
    </row>
    <row r="234" spans="1:1">
      <c r="A234" s="49"/>
    </row>
    <row r="235" spans="1:1">
      <c r="A235" s="49"/>
    </row>
    <row r="236" spans="1:1">
      <c r="A236" s="49"/>
    </row>
    <row r="237" spans="1:1">
      <c r="A237" s="49"/>
    </row>
    <row r="238" spans="1:1">
      <c r="A238" s="49"/>
    </row>
    <row r="239" spans="1:1">
      <c r="A239" s="49"/>
    </row>
    <row r="240" spans="1:1">
      <c r="A240" s="49"/>
    </row>
    <row r="241" spans="1:1">
      <c r="A241" s="49"/>
    </row>
    <row r="242" spans="1:1">
      <c r="A242" s="49"/>
    </row>
    <row r="243" spans="1:1">
      <c r="A243" s="49"/>
    </row>
    <row r="244" spans="1:1">
      <c r="A244" s="49"/>
    </row>
    <row r="245" spans="1:1">
      <c r="A245" s="49"/>
    </row>
    <row r="246" spans="1:1">
      <c r="A246" s="49"/>
    </row>
    <row r="247" spans="1:1">
      <c r="A247" s="49"/>
    </row>
    <row r="248" spans="1:1">
      <c r="A248" s="49"/>
    </row>
    <row r="249" spans="1:1">
      <c r="A249" s="49"/>
    </row>
    <row r="250" spans="1:1">
      <c r="A250" s="49"/>
    </row>
    <row r="251" spans="1:1">
      <c r="A251" s="49"/>
    </row>
    <row r="252" spans="1:1">
      <c r="A252" s="49"/>
    </row>
    <row r="253" spans="1:1">
      <c r="A253" s="49"/>
    </row>
    <row r="254" spans="1:1">
      <c r="A254" s="49"/>
    </row>
    <row r="255" spans="1:1">
      <c r="A255" s="49"/>
    </row>
    <row r="256" spans="1:1">
      <c r="A256" s="49"/>
    </row>
    <row r="257" spans="1:1">
      <c r="A257" s="49"/>
    </row>
    <row r="258" spans="1:1">
      <c r="A258" s="49"/>
    </row>
    <row r="259" spans="1:1">
      <c r="A259" s="49"/>
    </row>
    <row r="260" spans="1:1">
      <c r="A260" s="49"/>
    </row>
    <row r="261" spans="1:1">
      <c r="A261" s="49"/>
    </row>
    <row r="262" spans="1:1">
      <c r="A262" s="49"/>
    </row>
    <row r="263" spans="1:1">
      <c r="A263" s="49"/>
    </row>
    <row r="264" spans="1:1">
      <c r="A264" s="49"/>
    </row>
    <row r="265" spans="1:1">
      <c r="A265" s="49"/>
    </row>
    <row r="266" spans="1:1">
      <c r="A266" s="49"/>
    </row>
    <row r="267" spans="1:1">
      <c r="A267" s="49"/>
    </row>
    <row r="268" spans="1:1">
      <c r="A268" s="49"/>
    </row>
    <row r="269" spans="1:1">
      <c r="A269" s="49"/>
    </row>
    <row r="270" spans="1:1">
      <c r="A270" s="49"/>
    </row>
    <row r="271" spans="1:1">
      <c r="A271" s="49"/>
    </row>
    <row r="272" spans="1:1">
      <c r="A272" s="49"/>
    </row>
    <row r="273" spans="1:1">
      <c r="A273" s="49"/>
    </row>
    <row r="274" spans="1:1">
      <c r="A274" s="49"/>
    </row>
    <row r="275" spans="1:1">
      <c r="A275" s="49"/>
    </row>
    <row r="276" spans="1:1">
      <c r="A276" s="49"/>
    </row>
    <row r="277" spans="1:1">
      <c r="A277" s="49"/>
    </row>
    <row r="278" spans="1:1">
      <c r="A278" s="49"/>
    </row>
    <row r="279" spans="1:1">
      <c r="A279" s="49"/>
    </row>
    <row r="280" spans="1:1">
      <c r="A280" s="49"/>
    </row>
    <row r="281" spans="1:1">
      <c r="A281" s="49"/>
    </row>
    <row r="282" spans="1:1">
      <c r="A282" s="49"/>
    </row>
    <row r="283" spans="1:1">
      <c r="A283" s="49"/>
    </row>
    <row r="284" spans="1:1">
      <c r="A284" s="49"/>
    </row>
    <row r="285" spans="1:1">
      <c r="A285" s="49"/>
    </row>
    <row r="286" spans="1:1">
      <c r="A286" s="49"/>
    </row>
    <row r="287" spans="1:1">
      <c r="A287" s="49"/>
    </row>
    <row r="288" spans="1:1">
      <c r="A288" s="49"/>
    </row>
    <row r="289" spans="1:1">
      <c r="A289" s="49"/>
    </row>
    <row r="290" spans="1:1">
      <c r="A290" s="49"/>
    </row>
    <row r="291" spans="1:1">
      <c r="A291" s="49"/>
    </row>
    <row r="292" spans="1:1">
      <c r="A292" s="49"/>
    </row>
    <row r="293" spans="1:1">
      <c r="A293" s="49"/>
    </row>
    <row r="294" spans="1:1">
      <c r="A294" s="49"/>
    </row>
    <row r="295" spans="1:1">
      <c r="A295" s="49"/>
    </row>
    <row r="296" spans="1:1">
      <c r="A296" s="49"/>
    </row>
    <row r="297" spans="1:1">
      <c r="A297" s="49"/>
    </row>
    <row r="298" spans="1:1">
      <c r="A298" s="49"/>
    </row>
    <row r="299" spans="1:1">
      <c r="A299" s="49"/>
    </row>
    <row r="300" spans="1:1">
      <c r="A300" s="49"/>
    </row>
    <row r="301" spans="1:1">
      <c r="A301" s="49"/>
    </row>
    <row r="302" spans="1:1">
      <c r="A302" s="49"/>
    </row>
    <row r="303" spans="1:1">
      <c r="A303" s="49"/>
    </row>
    <row r="304" spans="1:1">
      <c r="A304" s="49"/>
    </row>
    <row r="305" spans="1:1">
      <c r="A305" s="49"/>
    </row>
    <row r="306" spans="1:1">
      <c r="A306" s="49"/>
    </row>
    <row r="307" spans="1:1">
      <c r="A307" s="49"/>
    </row>
    <row r="308" spans="1:1">
      <c r="A308" s="49"/>
    </row>
    <row r="309" spans="1:1">
      <c r="A309" s="49"/>
    </row>
    <row r="310" spans="1:1">
      <c r="A310" s="49"/>
    </row>
    <row r="311" spans="1:1">
      <c r="A311" s="49"/>
    </row>
    <row r="312" spans="1:1">
      <c r="A312" s="49"/>
    </row>
    <row r="313" spans="1:1">
      <c r="A313" s="49"/>
    </row>
    <row r="314" spans="1:1">
      <c r="A314" s="49"/>
    </row>
    <row r="315" spans="1:1">
      <c r="A315" s="49"/>
    </row>
    <row r="316" spans="1:1">
      <c r="A316" s="49"/>
    </row>
    <row r="317" spans="1:1">
      <c r="A317" s="49"/>
    </row>
    <row r="318" spans="1:1">
      <c r="A318" s="49"/>
    </row>
    <row r="319" spans="1:1">
      <c r="A319" s="49"/>
    </row>
    <row r="320" spans="1:1">
      <c r="A320" s="49"/>
    </row>
    <row r="321" spans="1:1">
      <c r="A321" s="49"/>
    </row>
    <row r="322" spans="1:1">
      <c r="A322" s="49"/>
    </row>
    <row r="323" spans="1:1">
      <c r="A323" s="49"/>
    </row>
    <row r="324" spans="1:1">
      <c r="A324" s="49"/>
    </row>
    <row r="325" spans="1:1">
      <c r="A325" s="49"/>
    </row>
    <row r="326" spans="1:1">
      <c r="A326" s="49"/>
    </row>
    <row r="327" spans="1:1">
      <c r="A327" s="49"/>
    </row>
    <row r="328" spans="1:1">
      <c r="A328" s="49"/>
    </row>
    <row r="329" spans="1:1">
      <c r="A329" s="49"/>
    </row>
    <row r="330" spans="1:1">
      <c r="A330" s="49"/>
    </row>
    <row r="331" spans="1:1">
      <c r="A331" s="49"/>
    </row>
    <row r="332" spans="1:1">
      <c r="A332" s="49"/>
    </row>
    <row r="333" spans="1:1">
      <c r="A333" s="49"/>
    </row>
    <row r="334" spans="1:1">
      <c r="A334" s="49"/>
    </row>
    <row r="335" spans="1:1">
      <c r="A335" s="49"/>
    </row>
    <row r="336" spans="1:1">
      <c r="A336" s="49"/>
    </row>
    <row r="337" spans="1:1">
      <c r="A337" s="49"/>
    </row>
    <row r="338" spans="1:1">
      <c r="A338" s="49"/>
    </row>
    <row r="339" spans="1:1">
      <c r="A339" s="49"/>
    </row>
    <row r="340" spans="1:1">
      <c r="A340" s="49"/>
    </row>
  </sheetData>
  <mergeCells count="10">
    <mergeCell ref="E123:G123"/>
    <mergeCell ref="B124:C124"/>
    <mergeCell ref="A4:G4"/>
    <mergeCell ref="E124:G124"/>
    <mergeCell ref="A9:G9"/>
    <mergeCell ref="A110:G110"/>
    <mergeCell ref="B6:B7"/>
    <mergeCell ref="A6:A7"/>
    <mergeCell ref="C6:G6"/>
    <mergeCell ref="A113:G113"/>
  </mergeCells>
  <phoneticPr fontId="0" type="noConversion"/>
  <pageMargins left="0.78740157480314965" right="0.39370078740157483" top="0.78740157480314965" bottom="0.78740157480314965" header="0.19685039370078741" footer="0.11811023622047245"/>
  <pageSetup paperSize="9" scale="51" orientation="portrait" verticalDpi="300" r:id="rId1"/>
  <headerFooter alignWithMargins="0">
    <oddHeader xml:space="preserve">&amp;C&amp;"Times New Roman,обычный"&amp;16 
&amp;18 5&amp;R&amp;"Times New Roman,обычный"&amp;14 
Продовження додатка 1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7" tint="0.59999389629810485"/>
  </sheetPr>
  <dimension ref="A4:I192"/>
  <sheetViews>
    <sheetView showZeros="0" view="pageBreakPreview" topLeftCell="A16" zoomScale="75" zoomScaleNormal="75" zoomScaleSheetLayoutView="75" workbookViewId="0">
      <selection activeCell="D31" sqref="D31"/>
    </sheetView>
  </sheetViews>
  <sheetFormatPr defaultColWidth="77.85546875" defaultRowHeight="18.75" outlineLevelRow="1"/>
  <cols>
    <col min="1" max="1" width="76.28515625" style="44" customWidth="1"/>
    <col min="2" max="2" width="14.28515625" style="47" customWidth="1"/>
    <col min="3" max="3" width="13.7109375" style="44" customWidth="1"/>
    <col min="4" max="4" width="12.7109375" style="44" customWidth="1"/>
    <col min="5" max="5" width="15.140625" style="44" customWidth="1"/>
    <col min="6" max="6" width="14" style="44" customWidth="1"/>
    <col min="7" max="7" width="21" style="44" customWidth="1"/>
    <col min="8" max="8" width="10" style="44" customWidth="1"/>
    <col min="9" max="9" width="9.5703125" style="44" customWidth="1"/>
    <col min="10" max="252" width="9.140625" style="44" customWidth="1"/>
    <col min="253" max="16384" width="77.85546875" style="44"/>
  </cols>
  <sheetData>
    <row r="4" spans="1:7">
      <c r="A4" s="247" t="s">
        <v>84</v>
      </c>
      <c r="B4" s="247"/>
      <c r="C4" s="247"/>
      <c r="D4" s="247"/>
      <c r="E4" s="247"/>
      <c r="F4" s="247"/>
      <c r="G4" s="247"/>
    </row>
    <row r="5" spans="1:7" outlineLevel="1">
      <c r="A5" s="43"/>
      <c r="B5" s="52"/>
      <c r="C5" s="43"/>
      <c r="D5" s="43"/>
      <c r="E5" s="43"/>
      <c r="F5" s="43"/>
      <c r="G5" s="43"/>
    </row>
    <row r="6" spans="1:7" ht="38.25" customHeight="1">
      <c r="A6" s="231" t="s">
        <v>142</v>
      </c>
      <c r="B6" s="248" t="s">
        <v>3</v>
      </c>
      <c r="C6" s="233" t="str">
        <f>'1.Фінансовий результат'!C6:G6</f>
        <v>Звітний період - 1 півріччя 2019 року</v>
      </c>
      <c r="D6" s="234"/>
      <c r="E6" s="234"/>
      <c r="F6" s="234"/>
      <c r="G6" s="245"/>
    </row>
    <row r="7" spans="1:7" ht="94.5">
      <c r="A7" s="231"/>
      <c r="B7" s="248"/>
      <c r="C7" s="15" t="s">
        <v>208</v>
      </c>
      <c r="D7" s="15" t="s">
        <v>209</v>
      </c>
      <c r="E7" s="15" t="s">
        <v>210</v>
      </c>
      <c r="F7" s="15" t="s">
        <v>211</v>
      </c>
      <c r="G7" s="62" t="s">
        <v>212</v>
      </c>
    </row>
    <row r="8" spans="1:7" ht="18" customHeight="1">
      <c r="A8" s="50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</row>
    <row r="9" spans="1:7" ht="24.95" customHeight="1">
      <c r="A9" s="249" t="s">
        <v>80</v>
      </c>
      <c r="B9" s="249"/>
      <c r="C9" s="249"/>
      <c r="D9" s="249"/>
      <c r="E9" s="249"/>
      <c r="F9" s="249"/>
      <c r="G9" s="249"/>
    </row>
    <row r="10" spans="1:7" ht="42.75" customHeight="1">
      <c r="A10" s="45" t="s">
        <v>23</v>
      </c>
      <c r="B10" s="7">
        <v>2000</v>
      </c>
      <c r="C10" s="177">
        <f>D10</f>
        <v>-2588</v>
      </c>
      <c r="D10" s="177">
        <v>-2588</v>
      </c>
      <c r="E10" s="177">
        <f>D10-C10</f>
        <v>0</v>
      </c>
      <c r="F10" s="183">
        <f>D10/C10</f>
        <v>1</v>
      </c>
      <c r="G10" s="90"/>
    </row>
    <row r="11" spans="1:7" ht="20.100000000000001" customHeight="1">
      <c r="A11" s="45" t="s">
        <v>196</v>
      </c>
      <c r="B11" s="7">
        <v>2010</v>
      </c>
      <c r="C11" s="177"/>
      <c r="D11" s="89"/>
      <c r="E11" s="177">
        <f t="shared" ref="E11:E38" si="0">D11-C11</f>
        <v>0</v>
      </c>
      <c r="F11" s="182"/>
      <c r="G11" s="89"/>
    </row>
    <row r="12" spans="1:7" ht="20.100000000000001" customHeight="1">
      <c r="A12" s="8" t="s">
        <v>113</v>
      </c>
      <c r="B12" s="7">
        <v>2020</v>
      </c>
      <c r="C12" s="177"/>
      <c r="D12" s="89"/>
      <c r="E12" s="177">
        <f t="shared" si="0"/>
        <v>0</v>
      </c>
      <c r="F12" s="182"/>
      <c r="G12" s="89"/>
    </row>
    <row r="13" spans="1:7" s="46" customFormat="1" ht="20.100000000000001" customHeight="1">
      <c r="A13" s="45" t="s">
        <v>28</v>
      </c>
      <c r="B13" s="7">
        <v>2030</v>
      </c>
      <c r="C13" s="177"/>
      <c r="D13" s="78"/>
      <c r="E13" s="177">
        <f t="shared" si="0"/>
        <v>0</v>
      </c>
      <c r="F13" s="182"/>
      <c r="G13" s="78"/>
    </row>
    <row r="14" spans="1:7" ht="20.100000000000001" customHeight="1">
      <c r="A14" s="45" t="s">
        <v>70</v>
      </c>
      <c r="B14" s="7">
        <v>2031</v>
      </c>
      <c r="C14" s="177"/>
      <c r="D14" s="78"/>
      <c r="E14" s="177">
        <f t="shared" si="0"/>
        <v>0</v>
      </c>
      <c r="F14" s="182"/>
      <c r="G14" s="78"/>
    </row>
    <row r="15" spans="1:7" ht="20.100000000000001" customHeight="1">
      <c r="A15" s="45" t="s">
        <v>4</v>
      </c>
      <c r="B15" s="7">
        <v>2040</v>
      </c>
      <c r="C15" s="177"/>
      <c r="D15" s="78"/>
      <c r="E15" s="177">
        <f t="shared" si="0"/>
        <v>0</v>
      </c>
      <c r="F15" s="182"/>
      <c r="G15" s="78"/>
    </row>
    <row r="16" spans="1:7" ht="20.100000000000001" customHeight="1">
      <c r="A16" s="45" t="s">
        <v>57</v>
      </c>
      <c r="B16" s="7">
        <v>2050</v>
      </c>
      <c r="C16" s="177"/>
      <c r="D16" s="78"/>
      <c r="E16" s="177">
        <f t="shared" si="0"/>
        <v>0</v>
      </c>
      <c r="F16" s="182"/>
      <c r="G16" s="78"/>
    </row>
    <row r="17" spans="1:7" ht="20.100000000000001" customHeight="1">
      <c r="A17" s="45" t="s">
        <v>58</v>
      </c>
      <c r="B17" s="7">
        <v>2060</v>
      </c>
      <c r="C17" s="177"/>
      <c r="D17" s="78"/>
      <c r="E17" s="177">
        <f t="shared" si="0"/>
        <v>0</v>
      </c>
      <c r="F17" s="182"/>
      <c r="G17" s="78"/>
    </row>
    <row r="18" spans="1:7" ht="42.75" customHeight="1">
      <c r="A18" s="45" t="s">
        <v>24</v>
      </c>
      <c r="B18" s="7">
        <v>2070</v>
      </c>
      <c r="C18" s="177">
        <f>C10+'1.Фінансовий результат'!C109</f>
        <v>-2599.7000000000003</v>
      </c>
      <c r="D18" s="177">
        <f>D10+'1.Фінансовий результат'!D109</f>
        <v>-2506.8999999999996</v>
      </c>
      <c r="E18" s="177">
        <f t="shared" si="0"/>
        <v>92.800000000000637</v>
      </c>
      <c r="F18" s="183">
        <f>D18/C18</f>
        <v>0.96430357348924856</v>
      </c>
      <c r="G18" s="78"/>
    </row>
    <row r="19" spans="1:7" ht="20.100000000000001" customHeight="1">
      <c r="A19" s="249" t="s">
        <v>81</v>
      </c>
      <c r="B19" s="249"/>
      <c r="C19" s="249"/>
      <c r="D19" s="249"/>
      <c r="E19" s="249"/>
      <c r="F19" s="249"/>
      <c r="G19" s="249"/>
    </row>
    <row r="20" spans="1:7" ht="20.100000000000001" customHeight="1">
      <c r="A20" s="45" t="s">
        <v>196</v>
      </c>
      <c r="B20" s="7">
        <v>2100</v>
      </c>
      <c r="C20" s="177"/>
      <c r="D20" s="89"/>
      <c r="E20" s="177">
        <f t="shared" si="0"/>
        <v>0</v>
      </c>
      <c r="F20" s="183"/>
      <c r="G20" s="89"/>
    </row>
    <row r="21" spans="1:7" s="46" customFormat="1" ht="20.100000000000001" customHeight="1">
      <c r="A21" s="45" t="s">
        <v>83</v>
      </c>
      <c r="B21" s="51">
        <v>2110</v>
      </c>
      <c r="C21" s="177"/>
      <c r="D21" s="78"/>
      <c r="E21" s="177">
        <f t="shared" si="0"/>
        <v>0</v>
      </c>
      <c r="F21" s="183"/>
      <c r="G21" s="78"/>
    </row>
    <row r="22" spans="1:7" ht="42.75" customHeight="1">
      <c r="A22" s="45" t="s">
        <v>172</v>
      </c>
      <c r="B22" s="51">
        <v>2120</v>
      </c>
      <c r="C22" s="177">
        <f>'1.Фінансовий результат'!C16</f>
        <v>1203.9000000000001</v>
      </c>
      <c r="D22" s="177">
        <f>'1.Фінансовий результат'!D16</f>
        <v>1543</v>
      </c>
      <c r="E22" s="177">
        <f t="shared" si="0"/>
        <v>339.09999999999991</v>
      </c>
      <c r="F22" s="183">
        <f>D22/C22</f>
        <v>1.2816679126173269</v>
      </c>
      <c r="G22" s="89"/>
    </row>
    <row r="23" spans="1:7" ht="42.75" customHeight="1">
      <c r="A23" s="45" t="s">
        <v>173</v>
      </c>
      <c r="B23" s="51">
        <v>2130</v>
      </c>
      <c r="C23" s="177">
        <f>'[41]2. Розрахунки з бюджетом'!I21+'[41]2. Розрахунки з бюджетом'!J21</f>
        <v>1566.259</v>
      </c>
      <c r="D23" s="192">
        <v>2278.5</v>
      </c>
      <c r="E23" s="177">
        <f t="shared" si="0"/>
        <v>712.24099999999999</v>
      </c>
      <c r="F23" s="183">
        <f>D23/C23</f>
        <v>1.4547402441103292</v>
      </c>
      <c r="G23" s="89"/>
    </row>
    <row r="24" spans="1:7" s="48" customFormat="1" ht="42.75" customHeight="1">
      <c r="A24" s="57" t="s">
        <v>137</v>
      </c>
      <c r="B24" s="77">
        <v>2140</v>
      </c>
      <c r="C24" s="176">
        <f>SUM(C25:C33)</f>
        <v>239.57199999999997</v>
      </c>
      <c r="D24" s="176">
        <f>SUM(D25:D33)</f>
        <v>253.89999999999998</v>
      </c>
      <c r="E24" s="176">
        <f t="shared" si="0"/>
        <v>14.328000000000003</v>
      </c>
      <c r="F24" s="182">
        <f>D24/C24</f>
        <v>1.0598066552017764</v>
      </c>
      <c r="G24" s="90"/>
    </row>
    <row r="25" spans="1:7" ht="20.100000000000001" customHeight="1">
      <c r="A25" s="45" t="s">
        <v>35</v>
      </c>
      <c r="B25" s="51">
        <v>2141</v>
      </c>
      <c r="C25" s="177">
        <f>'[41]2. Розрахунки з бюджетом'!I23+'[41]2. Розрахунки з бюджетом'!J23</f>
        <v>0</v>
      </c>
      <c r="D25" s="221"/>
      <c r="E25" s="177">
        <f t="shared" si="0"/>
        <v>0</v>
      </c>
      <c r="F25" s="183"/>
      <c r="G25" s="89"/>
    </row>
    <row r="26" spans="1:7" ht="20.100000000000001" customHeight="1">
      <c r="A26" s="45" t="s">
        <v>55</v>
      </c>
      <c r="B26" s="51">
        <v>2142</v>
      </c>
      <c r="C26" s="177">
        <f>'[41]2. Розрахунки з бюджетом'!I24+'[41]2. Розрахунки з бюджетом'!J24</f>
        <v>0</v>
      </c>
      <c r="D26" s="221"/>
      <c r="E26" s="177">
        <f t="shared" si="0"/>
        <v>0</v>
      </c>
      <c r="F26" s="183"/>
      <c r="G26" s="89"/>
    </row>
    <row r="27" spans="1:7" ht="20.100000000000001" customHeight="1">
      <c r="A27" s="45" t="s">
        <v>47</v>
      </c>
      <c r="B27" s="51">
        <v>2143</v>
      </c>
      <c r="C27" s="177">
        <f>'[41]2. Розрахунки з бюджетом'!I25+'[41]2. Розрахунки з бюджетом'!J25</f>
        <v>0</v>
      </c>
      <c r="D27" s="221"/>
      <c r="E27" s="177">
        <f t="shared" si="0"/>
        <v>0</v>
      </c>
      <c r="F27" s="183"/>
      <c r="G27" s="89"/>
    </row>
    <row r="28" spans="1:7" ht="20.100000000000001" customHeight="1">
      <c r="A28" s="45" t="s">
        <v>33</v>
      </c>
      <c r="B28" s="51">
        <v>2144</v>
      </c>
      <c r="C28" s="177">
        <f>'[41]2. Розрахунки з бюджетом'!I26+'[41]2. Розрахунки з бюджетом'!J26</f>
        <v>214.12799999999999</v>
      </c>
      <c r="D28" s="192">
        <v>216.6</v>
      </c>
      <c r="E28" s="177">
        <f t="shared" si="0"/>
        <v>2.4720000000000084</v>
      </c>
      <c r="F28" s="183">
        <f>D28/C28</f>
        <v>1.0115444967496077</v>
      </c>
      <c r="G28" s="89"/>
    </row>
    <row r="29" spans="1:7" s="46" customFormat="1" ht="20.100000000000001" customHeight="1">
      <c r="A29" s="45" t="s">
        <v>97</v>
      </c>
      <c r="B29" s="51">
        <v>2145</v>
      </c>
      <c r="C29" s="177">
        <f>'[41]2. Розрахунки з бюджетом'!I27+'[41]2. Розрахунки з бюджетом'!J27</f>
        <v>0</v>
      </c>
      <c r="D29" s="222"/>
      <c r="E29" s="177">
        <f t="shared" si="0"/>
        <v>0</v>
      </c>
      <c r="F29" s="183"/>
      <c r="G29" s="78"/>
    </row>
    <row r="30" spans="1:7" ht="57" customHeight="1">
      <c r="A30" s="45" t="s">
        <v>139</v>
      </c>
      <c r="B30" s="51" t="s">
        <v>130</v>
      </c>
      <c r="C30" s="177">
        <f>'[41]2. Розрахунки з бюджетом'!I28+'[41]2. Розрахунки з бюджетом'!J28</f>
        <v>0</v>
      </c>
      <c r="D30" s="221"/>
      <c r="E30" s="177">
        <f t="shared" si="0"/>
        <v>0</v>
      </c>
      <c r="F30" s="183"/>
      <c r="G30" s="89"/>
    </row>
    <row r="31" spans="1:7" ht="21.75" customHeight="1">
      <c r="A31" s="45" t="s">
        <v>5</v>
      </c>
      <c r="B31" s="51" t="s">
        <v>131</v>
      </c>
      <c r="C31" s="177">
        <f>'[41]2. Розрахунки з бюджетом'!I29+'[41]2. Розрахунки з бюджетом'!J29</f>
        <v>0</v>
      </c>
      <c r="D31" s="192">
        <f>'1.Фінансовий результат'!D104</f>
        <v>4.5999999999999996</v>
      </c>
      <c r="E31" s="177">
        <f t="shared" si="0"/>
        <v>4.5999999999999996</v>
      </c>
      <c r="F31" s="183"/>
      <c r="G31" s="89"/>
    </row>
    <row r="32" spans="1:7" s="46" customFormat="1" ht="24" customHeight="1">
      <c r="A32" s="45" t="s">
        <v>59</v>
      </c>
      <c r="B32" s="51">
        <v>2146</v>
      </c>
      <c r="C32" s="177">
        <f>'[41]2. Розрахунки з бюджетом'!I30+'[41]2. Розрахунки з бюджетом'!J30</f>
        <v>0</v>
      </c>
      <c r="D32" s="222"/>
      <c r="E32" s="177">
        <f t="shared" si="0"/>
        <v>0</v>
      </c>
      <c r="F32" s="183"/>
      <c r="G32" s="78"/>
    </row>
    <row r="33" spans="1:9" ht="20.100000000000001" customHeight="1">
      <c r="A33" s="45" t="s">
        <v>38</v>
      </c>
      <c r="B33" s="51">
        <v>2147</v>
      </c>
      <c r="C33" s="177">
        <f>SUM(C34:C36)</f>
        <v>25.443999999999996</v>
      </c>
      <c r="D33" s="192">
        <f>SUM(D34:D36)</f>
        <v>32.700000000000003</v>
      </c>
      <c r="E33" s="177">
        <f t="shared" si="0"/>
        <v>7.2560000000000073</v>
      </c>
      <c r="F33" s="183">
        <f t="shared" ref="F33:F38" si="1">D33/C33</f>
        <v>1.2851752869045752</v>
      </c>
      <c r="G33" s="78"/>
    </row>
    <row r="34" spans="1:9" s="180" customFormat="1" ht="20.100000000000001" customHeight="1">
      <c r="A34" s="175" t="str">
        <f>'[37]2. Розрахунки з бюджетом'!A32</f>
        <v>військовий збір</v>
      </c>
      <c r="B34" s="178" t="s">
        <v>268</v>
      </c>
      <c r="C34" s="179">
        <f>'[41]2. Розрахунки з бюджетом'!I32+'[41]2. Розрахунки з бюджетом'!J32</f>
        <v>17.843999999999998</v>
      </c>
      <c r="D34" s="223">
        <v>18.100000000000001</v>
      </c>
      <c r="E34" s="177">
        <f t="shared" si="0"/>
        <v>0.25600000000000378</v>
      </c>
      <c r="F34" s="183">
        <f t="shared" si="1"/>
        <v>1.0143465590674738</v>
      </c>
      <c r="G34" s="89"/>
    </row>
    <row r="35" spans="1:9" s="180" customFormat="1" ht="20.100000000000001" customHeight="1">
      <c r="A35" s="175" t="s">
        <v>266</v>
      </c>
      <c r="B35" s="178" t="s">
        <v>269</v>
      </c>
      <c r="C35" s="179">
        <f>'[41]2. Розрахунки з бюджетом'!I33+'[41]2. Розрахунки з бюджетом'!J33</f>
        <v>7.6</v>
      </c>
      <c r="D35" s="223">
        <f>'1.Фінансовий результат'!D60</f>
        <v>7.6</v>
      </c>
      <c r="E35" s="177">
        <f t="shared" si="0"/>
        <v>0</v>
      </c>
      <c r="F35" s="183">
        <f t="shared" si="1"/>
        <v>1</v>
      </c>
      <c r="G35" s="89"/>
    </row>
    <row r="36" spans="1:9" s="180" customFormat="1" ht="20.100000000000001" customHeight="1">
      <c r="A36" s="175" t="s">
        <v>267</v>
      </c>
      <c r="B36" s="178" t="s">
        <v>270</v>
      </c>
      <c r="C36" s="179">
        <f>'[41]2. Розрахунки з бюджетом'!I34+'[41]2. Розрахунки з бюджетом'!J34</f>
        <v>0</v>
      </c>
      <c r="D36" s="223">
        <f>'1.Фінансовий результат'!D61</f>
        <v>7</v>
      </c>
      <c r="E36" s="177">
        <f t="shared" si="0"/>
        <v>7</v>
      </c>
      <c r="F36" s="183"/>
      <c r="G36" s="89"/>
    </row>
    <row r="37" spans="1:9" s="46" customFormat="1" ht="38.25" customHeight="1">
      <c r="A37" s="57" t="s">
        <v>34</v>
      </c>
      <c r="B37" s="77">
        <v>2150</v>
      </c>
      <c r="C37" s="176">
        <f>'[41]2. Розрахунки з бюджетом'!I35+'[41]2. Розрахунки з бюджетом'!J35</f>
        <v>261.29999999999995</v>
      </c>
      <c r="D37" s="224">
        <f>'1.Фінансовий результат'!D118</f>
        <v>230.9</v>
      </c>
      <c r="E37" s="176">
        <f t="shared" si="0"/>
        <v>-30.399999999999949</v>
      </c>
      <c r="F37" s="182">
        <f t="shared" si="1"/>
        <v>0.88365862992728683</v>
      </c>
      <c r="G37" s="90"/>
      <c r="H37" s="46">
        <v>109.7</v>
      </c>
      <c r="I37" s="46" t="s">
        <v>271</v>
      </c>
    </row>
    <row r="38" spans="1:9" s="132" customFormat="1" ht="21.75" customHeight="1">
      <c r="A38" s="129" t="s">
        <v>144</v>
      </c>
      <c r="B38" s="130">
        <v>2200</v>
      </c>
      <c r="C38" s="181">
        <f>C24+C37</f>
        <v>500.87199999999996</v>
      </c>
      <c r="D38" s="181">
        <f>D24+D37</f>
        <v>484.79999999999995</v>
      </c>
      <c r="E38" s="181">
        <f t="shared" si="0"/>
        <v>-16.072000000000003</v>
      </c>
      <c r="F38" s="184">
        <f t="shared" si="1"/>
        <v>0.96791196153907588</v>
      </c>
      <c r="G38" s="131"/>
    </row>
    <row r="39" spans="1:9" s="46" customFormat="1" ht="20.100000000000001" customHeight="1">
      <c r="A39" s="67"/>
      <c r="B39" s="47"/>
      <c r="C39" s="65"/>
      <c r="D39" s="66"/>
      <c r="E39" s="66"/>
      <c r="F39" s="66"/>
      <c r="G39" s="66"/>
    </row>
    <row r="40" spans="1:9" s="46" customFormat="1" ht="20.100000000000001" customHeight="1">
      <c r="A40" s="67"/>
      <c r="B40" s="47"/>
      <c r="C40" s="65"/>
      <c r="D40" s="66"/>
      <c r="E40" s="66"/>
      <c r="F40" s="66"/>
      <c r="G40" s="66"/>
    </row>
    <row r="41" spans="1:9" s="3" customFormat="1" ht="19.5" customHeight="1">
      <c r="A41" s="56" t="s">
        <v>260</v>
      </c>
      <c r="B41" s="1"/>
      <c r="C41" s="1" t="s">
        <v>261</v>
      </c>
      <c r="D41" s="14"/>
      <c r="E41" s="237" t="s">
        <v>262</v>
      </c>
      <c r="F41" s="237"/>
      <c r="G41" s="237"/>
    </row>
    <row r="42" spans="1:9" s="2" customFormat="1" ht="20.100000000000001" customHeight="1">
      <c r="A42" s="68" t="s">
        <v>152</v>
      </c>
      <c r="B42" s="235" t="s">
        <v>31</v>
      </c>
      <c r="C42" s="235"/>
      <c r="D42" s="28"/>
      <c r="E42" s="230" t="s">
        <v>221</v>
      </c>
      <c r="F42" s="230"/>
      <c r="G42" s="230"/>
    </row>
    <row r="43" spans="1:9" s="47" customFormat="1">
      <c r="A43" s="60"/>
      <c r="C43" s="44"/>
      <c r="D43" s="44"/>
      <c r="E43" s="44"/>
      <c r="F43" s="44"/>
      <c r="G43" s="44"/>
      <c r="H43" s="44"/>
      <c r="I43" s="44"/>
    </row>
    <row r="44" spans="1:9" s="47" customFormat="1">
      <c r="A44" s="60"/>
      <c r="C44" s="44"/>
      <c r="D44" s="44"/>
      <c r="E44" s="44"/>
      <c r="F44" s="44"/>
      <c r="G44" s="44"/>
      <c r="H44" s="44"/>
      <c r="I44" s="44"/>
    </row>
    <row r="45" spans="1:9" s="47" customFormat="1">
      <c r="A45" s="60"/>
      <c r="C45" s="44"/>
      <c r="D45" s="44"/>
      <c r="E45" s="44"/>
      <c r="F45" s="44"/>
      <c r="G45" s="44"/>
      <c r="H45" s="44"/>
      <c r="I45" s="44"/>
    </row>
    <row r="46" spans="1:9" s="47" customFormat="1">
      <c r="A46" s="60"/>
      <c r="C46" s="44"/>
      <c r="D46" s="44"/>
      <c r="E46" s="44"/>
      <c r="F46" s="44"/>
      <c r="G46" s="44"/>
      <c r="H46" s="44"/>
      <c r="I46" s="44"/>
    </row>
    <row r="47" spans="1:9" s="47" customFormat="1">
      <c r="A47" s="60"/>
      <c r="C47" s="44"/>
      <c r="D47" s="44"/>
      <c r="E47" s="44"/>
      <c r="F47" s="44"/>
      <c r="G47" s="44"/>
      <c r="H47" s="44"/>
      <c r="I47" s="44"/>
    </row>
    <row r="48" spans="1:9" s="47" customFormat="1">
      <c r="A48" s="60"/>
      <c r="C48" s="44"/>
      <c r="D48" s="44"/>
      <c r="E48" s="44"/>
      <c r="F48" s="44"/>
      <c r="G48" s="44"/>
      <c r="H48" s="44"/>
      <c r="I48" s="44"/>
    </row>
    <row r="49" spans="1:9" s="47" customFormat="1">
      <c r="A49" s="60"/>
      <c r="C49" s="44"/>
      <c r="D49" s="44"/>
      <c r="E49" s="44"/>
      <c r="F49" s="44"/>
      <c r="G49" s="44"/>
      <c r="H49" s="44"/>
      <c r="I49" s="44"/>
    </row>
    <row r="50" spans="1:9" s="47" customFormat="1">
      <c r="A50" s="60"/>
      <c r="C50" s="44"/>
      <c r="D50" s="44"/>
      <c r="E50" s="44"/>
      <c r="F50" s="44"/>
      <c r="G50" s="44"/>
      <c r="H50" s="44"/>
      <c r="I50" s="44"/>
    </row>
    <row r="51" spans="1:9" s="47" customFormat="1">
      <c r="A51" s="60"/>
      <c r="C51" s="44"/>
      <c r="D51" s="44"/>
      <c r="E51" s="44"/>
      <c r="F51" s="44"/>
      <c r="G51" s="44"/>
      <c r="H51" s="44"/>
      <c r="I51" s="44"/>
    </row>
    <row r="52" spans="1:9" s="47" customFormat="1">
      <c r="A52" s="60"/>
      <c r="C52" s="44"/>
      <c r="D52" s="44"/>
      <c r="E52" s="44"/>
      <c r="F52" s="44"/>
      <c r="G52" s="44"/>
      <c r="H52" s="44"/>
      <c r="I52" s="44"/>
    </row>
    <row r="53" spans="1:9" s="47" customFormat="1">
      <c r="A53" s="60"/>
      <c r="C53" s="44"/>
      <c r="D53" s="44"/>
      <c r="E53" s="44"/>
      <c r="F53" s="44"/>
      <c r="G53" s="44"/>
      <c r="H53" s="44"/>
      <c r="I53" s="44"/>
    </row>
    <row r="54" spans="1:9" s="47" customFormat="1">
      <c r="A54" s="60"/>
      <c r="C54" s="44"/>
      <c r="D54" s="44"/>
      <c r="E54" s="44"/>
      <c r="F54" s="44"/>
      <c r="G54" s="44"/>
      <c r="H54" s="44"/>
      <c r="I54" s="44"/>
    </row>
    <row r="55" spans="1:9" s="47" customFormat="1">
      <c r="A55" s="60"/>
      <c r="C55" s="44"/>
      <c r="D55" s="44"/>
      <c r="E55" s="44"/>
      <c r="F55" s="44"/>
      <c r="G55" s="44"/>
      <c r="H55" s="44"/>
      <c r="I55" s="44"/>
    </row>
    <row r="56" spans="1:9" s="47" customFormat="1">
      <c r="A56" s="60"/>
      <c r="C56" s="44"/>
      <c r="D56" s="44"/>
      <c r="E56" s="44"/>
      <c r="F56" s="44"/>
      <c r="G56" s="44"/>
      <c r="H56" s="44"/>
      <c r="I56" s="44"/>
    </row>
    <row r="57" spans="1:9" s="47" customFormat="1">
      <c r="A57" s="60"/>
      <c r="C57" s="44"/>
      <c r="D57" s="44"/>
      <c r="E57" s="44"/>
      <c r="F57" s="44"/>
      <c r="G57" s="44"/>
      <c r="H57" s="44"/>
      <c r="I57" s="44"/>
    </row>
    <row r="58" spans="1:9" s="47" customFormat="1">
      <c r="A58" s="60"/>
      <c r="C58" s="44"/>
      <c r="D58" s="44"/>
      <c r="E58" s="44"/>
      <c r="F58" s="44"/>
      <c r="G58" s="44"/>
      <c r="H58" s="44"/>
      <c r="I58" s="44"/>
    </row>
    <row r="59" spans="1:9" s="47" customFormat="1">
      <c r="A59" s="60"/>
      <c r="C59" s="44"/>
      <c r="D59" s="44"/>
      <c r="E59" s="44"/>
      <c r="F59" s="44"/>
      <c r="G59" s="44"/>
      <c r="H59" s="44"/>
      <c r="I59" s="44"/>
    </row>
    <row r="60" spans="1:9" s="47" customFormat="1">
      <c r="A60" s="60"/>
      <c r="C60" s="44"/>
      <c r="D60" s="44"/>
      <c r="E60" s="44"/>
      <c r="F60" s="44"/>
      <c r="G60" s="44"/>
      <c r="H60" s="44"/>
      <c r="I60" s="44"/>
    </row>
    <row r="61" spans="1:9" s="47" customFormat="1">
      <c r="A61" s="60"/>
      <c r="C61" s="44"/>
      <c r="D61" s="44"/>
      <c r="E61" s="44"/>
      <c r="F61" s="44"/>
      <c r="G61" s="44"/>
      <c r="H61" s="44"/>
      <c r="I61" s="44"/>
    </row>
    <row r="62" spans="1:9" s="47" customFormat="1">
      <c r="A62" s="60"/>
      <c r="C62" s="44"/>
      <c r="D62" s="44"/>
      <c r="E62" s="44"/>
      <c r="F62" s="44"/>
      <c r="G62" s="44"/>
      <c r="H62" s="44"/>
      <c r="I62" s="44"/>
    </row>
    <row r="63" spans="1:9" s="47" customFormat="1">
      <c r="A63" s="60"/>
      <c r="C63" s="44"/>
      <c r="D63" s="44"/>
      <c r="E63" s="44"/>
      <c r="F63" s="44"/>
      <c r="G63" s="44"/>
      <c r="H63" s="44"/>
      <c r="I63" s="44"/>
    </row>
    <row r="64" spans="1:9" s="47" customFormat="1">
      <c r="A64" s="60"/>
      <c r="C64" s="44"/>
      <c r="D64" s="44"/>
      <c r="E64" s="44"/>
      <c r="F64" s="44"/>
      <c r="G64" s="44"/>
      <c r="H64" s="44"/>
      <c r="I64" s="44"/>
    </row>
    <row r="65" spans="1:9" s="47" customFormat="1">
      <c r="A65" s="60"/>
      <c r="C65" s="44"/>
      <c r="D65" s="44"/>
      <c r="E65" s="44"/>
      <c r="F65" s="44"/>
      <c r="G65" s="44"/>
      <c r="H65" s="44"/>
      <c r="I65" s="44"/>
    </row>
    <row r="66" spans="1:9" s="47" customFormat="1">
      <c r="A66" s="60"/>
      <c r="C66" s="44"/>
      <c r="D66" s="44"/>
      <c r="E66" s="44"/>
      <c r="F66" s="44"/>
      <c r="G66" s="44"/>
      <c r="H66" s="44"/>
      <c r="I66" s="44"/>
    </row>
    <row r="67" spans="1:9" s="47" customFormat="1">
      <c r="A67" s="60"/>
      <c r="C67" s="44"/>
      <c r="D67" s="44"/>
      <c r="E67" s="44"/>
      <c r="F67" s="44"/>
      <c r="G67" s="44"/>
      <c r="H67" s="44"/>
      <c r="I67" s="44"/>
    </row>
    <row r="68" spans="1:9" s="47" customFormat="1">
      <c r="A68" s="60"/>
      <c r="C68" s="44"/>
      <c r="D68" s="44"/>
      <c r="E68" s="44"/>
      <c r="F68" s="44"/>
      <c r="G68" s="44"/>
      <c r="H68" s="44"/>
      <c r="I68" s="44"/>
    </row>
    <row r="69" spans="1:9" s="47" customFormat="1">
      <c r="A69" s="60"/>
      <c r="C69" s="44"/>
      <c r="D69" s="44"/>
      <c r="E69" s="44"/>
      <c r="F69" s="44"/>
      <c r="G69" s="44"/>
      <c r="H69" s="44"/>
      <c r="I69" s="44"/>
    </row>
    <row r="70" spans="1:9" s="47" customFormat="1">
      <c r="A70" s="60"/>
      <c r="C70" s="44"/>
      <c r="D70" s="44"/>
      <c r="E70" s="44"/>
      <c r="F70" s="44"/>
      <c r="G70" s="44"/>
      <c r="H70" s="44"/>
      <c r="I70" s="44"/>
    </row>
    <row r="71" spans="1:9" s="47" customFormat="1">
      <c r="A71" s="60"/>
      <c r="C71" s="44"/>
      <c r="D71" s="44"/>
      <c r="E71" s="44"/>
      <c r="F71" s="44"/>
      <c r="G71" s="44"/>
      <c r="H71" s="44"/>
      <c r="I71" s="44"/>
    </row>
    <row r="72" spans="1:9" s="47" customFormat="1">
      <c r="A72" s="60"/>
      <c r="C72" s="44"/>
      <c r="D72" s="44"/>
      <c r="E72" s="44"/>
      <c r="F72" s="44"/>
      <c r="G72" s="44"/>
      <c r="H72" s="44"/>
      <c r="I72" s="44"/>
    </row>
    <row r="73" spans="1:9" s="47" customFormat="1">
      <c r="A73" s="60"/>
      <c r="C73" s="44"/>
      <c r="D73" s="44"/>
      <c r="E73" s="44"/>
      <c r="F73" s="44"/>
      <c r="G73" s="44"/>
      <c r="H73" s="44"/>
      <c r="I73" s="44"/>
    </row>
    <row r="74" spans="1:9" s="47" customFormat="1">
      <c r="A74" s="60"/>
      <c r="C74" s="44"/>
      <c r="D74" s="44"/>
      <c r="E74" s="44"/>
      <c r="F74" s="44"/>
      <c r="G74" s="44"/>
      <c r="H74" s="44"/>
      <c r="I74" s="44"/>
    </row>
    <row r="75" spans="1:9" s="47" customFormat="1">
      <c r="A75" s="60"/>
      <c r="C75" s="44"/>
      <c r="D75" s="44"/>
      <c r="E75" s="44"/>
      <c r="F75" s="44"/>
      <c r="G75" s="44"/>
      <c r="H75" s="44"/>
      <c r="I75" s="44"/>
    </row>
    <row r="76" spans="1:9" s="47" customFormat="1">
      <c r="A76" s="60"/>
      <c r="C76" s="44"/>
      <c r="D76" s="44"/>
      <c r="E76" s="44"/>
      <c r="F76" s="44"/>
      <c r="G76" s="44"/>
      <c r="H76" s="44"/>
      <c r="I76" s="44"/>
    </row>
    <row r="77" spans="1:9" s="47" customFormat="1">
      <c r="A77" s="60"/>
      <c r="C77" s="44"/>
      <c r="D77" s="44"/>
      <c r="E77" s="44"/>
      <c r="F77" s="44"/>
      <c r="G77" s="44"/>
      <c r="H77" s="44"/>
      <c r="I77" s="44"/>
    </row>
    <row r="78" spans="1:9" s="47" customFormat="1">
      <c r="A78" s="60"/>
      <c r="C78" s="44"/>
      <c r="D78" s="44"/>
      <c r="E78" s="44"/>
      <c r="F78" s="44"/>
      <c r="G78" s="44"/>
      <c r="H78" s="44"/>
      <c r="I78" s="44"/>
    </row>
    <row r="79" spans="1:9" s="47" customFormat="1">
      <c r="A79" s="60"/>
      <c r="C79" s="44"/>
      <c r="D79" s="44"/>
      <c r="E79" s="44"/>
      <c r="F79" s="44"/>
      <c r="G79" s="44"/>
      <c r="H79" s="44"/>
      <c r="I79" s="44"/>
    </row>
    <row r="80" spans="1:9" s="47" customFormat="1">
      <c r="A80" s="60"/>
      <c r="C80" s="44"/>
      <c r="D80" s="44"/>
      <c r="E80" s="44"/>
      <c r="F80" s="44"/>
      <c r="G80" s="44"/>
      <c r="H80" s="44"/>
      <c r="I80" s="44"/>
    </row>
    <row r="81" spans="1:9" s="47" customFormat="1">
      <c r="A81" s="60"/>
      <c r="C81" s="44"/>
      <c r="D81" s="44"/>
      <c r="E81" s="44"/>
      <c r="F81" s="44"/>
      <c r="G81" s="44"/>
      <c r="H81" s="44"/>
      <c r="I81" s="44"/>
    </row>
    <row r="82" spans="1:9" s="47" customFormat="1">
      <c r="A82" s="60"/>
      <c r="C82" s="44"/>
      <c r="D82" s="44"/>
      <c r="E82" s="44"/>
      <c r="F82" s="44"/>
      <c r="G82" s="44"/>
      <c r="H82" s="44"/>
      <c r="I82" s="44"/>
    </row>
    <row r="83" spans="1:9" s="47" customFormat="1">
      <c r="A83" s="60"/>
      <c r="C83" s="44"/>
      <c r="D83" s="44"/>
      <c r="E83" s="44"/>
      <c r="F83" s="44"/>
      <c r="G83" s="44"/>
      <c r="H83" s="44"/>
      <c r="I83" s="44"/>
    </row>
    <row r="84" spans="1:9" s="47" customFormat="1">
      <c r="A84" s="60"/>
      <c r="C84" s="44"/>
      <c r="D84" s="44"/>
      <c r="E84" s="44"/>
      <c r="F84" s="44"/>
      <c r="G84" s="44"/>
      <c r="H84" s="44"/>
      <c r="I84" s="44"/>
    </row>
    <row r="85" spans="1:9" s="47" customFormat="1">
      <c r="A85" s="60"/>
      <c r="C85" s="44"/>
      <c r="D85" s="44"/>
      <c r="E85" s="44"/>
      <c r="F85" s="44"/>
      <c r="G85" s="44"/>
      <c r="H85" s="44"/>
      <c r="I85" s="44"/>
    </row>
    <row r="86" spans="1:9" s="47" customFormat="1">
      <c r="A86" s="60"/>
      <c r="C86" s="44"/>
      <c r="D86" s="44"/>
      <c r="E86" s="44"/>
      <c r="F86" s="44"/>
      <c r="G86" s="44"/>
      <c r="H86" s="44"/>
      <c r="I86" s="44"/>
    </row>
    <row r="87" spans="1:9" s="47" customFormat="1">
      <c r="A87" s="60"/>
      <c r="C87" s="44"/>
      <c r="D87" s="44"/>
      <c r="E87" s="44"/>
      <c r="F87" s="44"/>
      <c r="G87" s="44"/>
      <c r="H87" s="44"/>
      <c r="I87" s="44"/>
    </row>
    <row r="88" spans="1:9" s="47" customFormat="1">
      <c r="A88" s="60"/>
      <c r="C88" s="44"/>
      <c r="D88" s="44"/>
      <c r="E88" s="44"/>
      <c r="F88" s="44"/>
      <c r="G88" s="44"/>
      <c r="H88" s="44"/>
      <c r="I88" s="44"/>
    </row>
    <row r="89" spans="1:9" s="47" customFormat="1">
      <c r="A89" s="60"/>
      <c r="C89" s="44"/>
      <c r="D89" s="44"/>
      <c r="E89" s="44"/>
      <c r="F89" s="44"/>
      <c r="G89" s="44"/>
      <c r="H89" s="44"/>
      <c r="I89" s="44"/>
    </row>
    <row r="90" spans="1:9" s="47" customFormat="1">
      <c r="A90" s="60"/>
      <c r="C90" s="44"/>
      <c r="D90" s="44"/>
      <c r="E90" s="44"/>
      <c r="F90" s="44"/>
      <c r="G90" s="44"/>
      <c r="H90" s="44"/>
      <c r="I90" s="44"/>
    </row>
    <row r="91" spans="1:9" s="47" customFormat="1">
      <c r="A91" s="60"/>
      <c r="C91" s="44"/>
      <c r="D91" s="44"/>
      <c r="E91" s="44"/>
      <c r="F91" s="44"/>
      <c r="G91" s="44"/>
      <c r="H91" s="44"/>
      <c r="I91" s="44"/>
    </row>
    <row r="92" spans="1:9" s="47" customFormat="1">
      <c r="A92" s="60"/>
      <c r="C92" s="44"/>
      <c r="D92" s="44"/>
      <c r="E92" s="44"/>
      <c r="F92" s="44"/>
      <c r="G92" s="44"/>
      <c r="H92" s="44"/>
      <c r="I92" s="44"/>
    </row>
    <row r="93" spans="1:9" s="47" customFormat="1">
      <c r="A93" s="60"/>
      <c r="C93" s="44"/>
      <c r="D93" s="44"/>
      <c r="E93" s="44"/>
      <c r="F93" s="44"/>
      <c r="G93" s="44"/>
      <c r="H93" s="44"/>
      <c r="I93" s="44"/>
    </row>
    <row r="94" spans="1:9" s="47" customFormat="1">
      <c r="A94" s="60"/>
      <c r="C94" s="44"/>
      <c r="D94" s="44"/>
      <c r="E94" s="44"/>
      <c r="F94" s="44"/>
      <c r="G94" s="44"/>
      <c r="H94" s="44"/>
      <c r="I94" s="44"/>
    </row>
    <row r="95" spans="1:9" s="47" customFormat="1">
      <c r="A95" s="60"/>
      <c r="C95" s="44"/>
      <c r="D95" s="44"/>
      <c r="E95" s="44"/>
      <c r="F95" s="44"/>
      <c r="G95" s="44"/>
      <c r="H95" s="44"/>
      <c r="I95" s="44"/>
    </row>
    <row r="96" spans="1:9" s="47" customFormat="1">
      <c r="A96" s="60"/>
      <c r="C96" s="44"/>
      <c r="D96" s="44"/>
      <c r="E96" s="44"/>
      <c r="F96" s="44"/>
      <c r="G96" s="44"/>
      <c r="H96" s="44"/>
      <c r="I96" s="44"/>
    </row>
    <row r="97" spans="1:9" s="47" customFormat="1">
      <c r="A97" s="60"/>
      <c r="C97" s="44"/>
      <c r="D97" s="44"/>
      <c r="E97" s="44"/>
      <c r="F97" s="44"/>
      <c r="G97" s="44"/>
      <c r="H97" s="44"/>
      <c r="I97" s="44"/>
    </row>
    <row r="98" spans="1:9" s="47" customFormat="1">
      <c r="A98" s="60"/>
      <c r="C98" s="44"/>
      <c r="D98" s="44"/>
      <c r="E98" s="44"/>
      <c r="F98" s="44"/>
      <c r="G98" s="44"/>
      <c r="H98" s="44"/>
      <c r="I98" s="44"/>
    </row>
    <row r="99" spans="1:9" s="47" customFormat="1">
      <c r="A99" s="60"/>
      <c r="C99" s="44"/>
      <c r="D99" s="44"/>
      <c r="E99" s="44"/>
      <c r="F99" s="44"/>
      <c r="G99" s="44"/>
      <c r="H99" s="44"/>
      <c r="I99" s="44"/>
    </row>
    <row r="100" spans="1:9" s="47" customFormat="1">
      <c r="A100" s="60"/>
      <c r="C100" s="44"/>
      <c r="D100" s="44"/>
      <c r="E100" s="44"/>
      <c r="F100" s="44"/>
      <c r="G100" s="44"/>
      <c r="H100" s="44"/>
      <c r="I100" s="44"/>
    </row>
    <row r="101" spans="1:9" s="47" customFormat="1">
      <c r="A101" s="60"/>
      <c r="C101" s="44"/>
      <c r="D101" s="44"/>
      <c r="E101" s="44"/>
      <c r="F101" s="44"/>
      <c r="G101" s="44"/>
      <c r="H101" s="44"/>
      <c r="I101" s="44"/>
    </row>
    <row r="102" spans="1:9" s="47" customFormat="1">
      <c r="A102" s="60"/>
      <c r="C102" s="44"/>
      <c r="D102" s="44"/>
      <c r="E102" s="44"/>
      <c r="F102" s="44"/>
      <c r="G102" s="44"/>
      <c r="H102" s="44"/>
      <c r="I102" s="44"/>
    </row>
    <row r="103" spans="1:9" s="47" customFormat="1">
      <c r="A103" s="60"/>
      <c r="C103" s="44"/>
      <c r="D103" s="44"/>
      <c r="E103" s="44"/>
      <c r="F103" s="44"/>
      <c r="G103" s="44"/>
      <c r="H103" s="44"/>
      <c r="I103" s="44"/>
    </row>
    <row r="104" spans="1:9" s="47" customFormat="1">
      <c r="A104" s="60"/>
      <c r="C104" s="44"/>
      <c r="D104" s="44"/>
      <c r="E104" s="44"/>
      <c r="F104" s="44"/>
      <c r="G104" s="44"/>
      <c r="H104" s="44"/>
      <c r="I104" s="44"/>
    </row>
    <row r="105" spans="1:9" s="47" customFormat="1">
      <c r="A105" s="60"/>
      <c r="C105" s="44"/>
      <c r="D105" s="44"/>
      <c r="E105" s="44"/>
      <c r="F105" s="44"/>
      <c r="G105" s="44"/>
      <c r="H105" s="44"/>
      <c r="I105" s="44"/>
    </row>
    <row r="106" spans="1:9" s="47" customFormat="1">
      <c r="A106" s="60"/>
      <c r="C106" s="44"/>
      <c r="D106" s="44"/>
      <c r="E106" s="44"/>
      <c r="F106" s="44"/>
      <c r="G106" s="44"/>
      <c r="H106" s="44"/>
      <c r="I106" s="44"/>
    </row>
    <row r="107" spans="1:9" s="47" customFormat="1">
      <c r="A107" s="60"/>
      <c r="C107" s="44"/>
      <c r="D107" s="44"/>
      <c r="E107" s="44"/>
      <c r="F107" s="44"/>
      <c r="G107" s="44"/>
      <c r="H107" s="44"/>
      <c r="I107" s="44"/>
    </row>
    <row r="108" spans="1:9" s="47" customFormat="1">
      <c r="A108" s="60"/>
      <c r="C108" s="44"/>
      <c r="D108" s="44"/>
      <c r="E108" s="44"/>
      <c r="F108" s="44"/>
      <c r="G108" s="44"/>
      <c r="H108" s="44"/>
      <c r="I108" s="44"/>
    </row>
    <row r="109" spans="1:9" s="47" customFormat="1">
      <c r="A109" s="60"/>
      <c r="C109" s="44"/>
      <c r="D109" s="44"/>
      <c r="E109" s="44"/>
      <c r="F109" s="44"/>
      <c r="G109" s="44"/>
      <c r="H109" s="44"/>
      <c r="I109" s="44"/>
    </row>
    <row r="110" spans="1:9" s="47" customFormat="1">
      <c r="A110" s="60"/>
      <c r="C110" s="44"/>
      <c r="D110" s="44"/>
      <c r="E110" s="44"/>
      <c r="F110" s="44"/>
      <c r="G110" s="44"/>
      <c r="H110" s="44"/>
      <c r="I110" s="44"/>
    </row>
    <row r="111" spans="1:9" s="47" customFormat="1">
      <c r="A111" s="60"/>
      <c r="C111" s="44"/>
      <c r="D111" s="44"/>
      <c r="E111" s="44"/>
      <c r="F111" s="44"/>
      <c r="G111" s="44"/>
      <c r="H111" s="44"/>
      <c r="I111" s="44"/>
    </row>
    <row r="112" spans="1:9" s="47" customFormat="1">
      <c r="A112" s="60"/>
      <c r="C112" s="44"/>
      <c r="D112" s="44"/>
      <c r="E112" s="44"/>
      <c r="F112" s="44"/>
      <c r="G112" s="44"/>
      <c r="H112" s="44"/>
      <c r="I112" s="44"/>
    </row>
    <row r="113" spans="1:9" s="47" customFormat="1">
      <c r="A113" s="60"/>
      <c r="C113" s="44"/>
      <c r="D113" s="44"/>
      <c r="E113" s="44"/>
      <c r="F113" s="44"/>
      <c r="G113" s="44"/>
      <c r="H113" s="44"/>
      <c r="I113" s="44"/>
    </row>
    <row r="114" spans="1:9" s="47" customFormat="1">
      <c r="A114" s="60"/>
      <c r="C114" s="44"/>
      <c r="D114" s="44"/>
      <c r="E114" s="44"/>
      <c r="F114" s="44"/>
      <c r="G114" s="44"/>
      <c r="H114" s="44"/>
      <c r="I114" s="44"/>
    </row>
    <row r="115" spans="1:9" s="47" customFormat="1">
      <c r="A115" s="60"/>
      <c r="C115" s="44"/>
      <c r="D115" s="44"/>
      <c r="E115" s="44"/>
      <c r="F115" s="44"/>
      <c r="G115" s="44"/>
      <c r="H115" s="44"/>
      <c r="I115" s="44"/>
    </row>
    <row r="116" spans="1:9" s="47" customFormat="1">
      <c r="A116" s="60"/>
      <c r="C116" s="44"/>
      <c r="D116" s="44"/>
      <c r="E116" s="44"/>
      <c r="F116" s="44"/>
      <c r="G116" s="44"/>
      <c r="H116" s="44"/>
      <c r="I116" s="44"/>
    </row>
    <row r="117" spans="1:9" s="47" customFormat="1">
      <c r="A117" s="60"/>
      <c r="C117" s="44"/>
      <c r="D117" s="44"/>
      <c r="E117" s="44"/>
      <c r="F117" s="44"/>
      <c r="G117" s="44"/>
      <c r="H117" s="44"/>
      <c r="I117" s="44"/>
    </row>
    <row r="118" spans="1:9" s="47" customFormat="1">
      <c r="A118" s="60"/>
      <c r="C118" s="44"/>
      <c r="D118" s="44"/>
      <c r="E118" s="44"/>
      <c r="F118" s="44"/>
      <c r="G118" s="44"/>
      <c r="H118" s="44"/>
      <c r="I118" s="44"/>
    </row>
    <row r="119" spans="1:9" s="47" customFormat="1">
      <c r="A119" s="60"/>
      <c r="C119" s="44"/>
      <c r="D119" s="44"/>
      <c r="E119" s="44"/>
      <c r="F119" s="44"/>
      <c r="G119" s="44"/>
      <c r="H119" s="44"/>
      <c r="I119" s="44"/>
    </row>
    <row r="120" spans="1:9" s="47" customFormat="1">
      <c r="A120" s="60"/>
      <c r="C120" s="44"/>
      <c r="D120" s="44"/>
      <c r="E120" s="44"/>
      <c r="F120" s="44"/>
      <c r="G120" s="44"/>
      <c r="H120" s="44"/>
      <c r="I120" s="44"/>
    </row>
    <row r="121" spans="1:9" s="47" customFormat="1">
      <c r="A121" s="60"/>
      <c r="C121" s="44"/>
      <c r="D121" s="44"/>
      <c r="E121" s="44"/>
      <c r="F121" s="44"/>
      <c r="G121" s="44"/>
      <c r="H121" s="44"/>
      <c r="I121" s="44"/>
    </row>
    <row r="122" spans="1:9" s="47" customFormat="1">
      <c r="A122" s="60"/>
      <c r="C122" s="44"/>
      <c r="D122" s="44"/>
      <c r="E122" s="44"/>
      <c r="F122" s="44"/>
      <c r="G122" s="44"/>
      <c r="H122" s="44"/>
      <c r="I122" s="44"/>
    </row>
    <row r="123" spans="1:9" s="47" customFormat="1">
      <c r="A123" s="60"/>
      <c r="C123" s="44"/>
      <c r="D123" s="44"/>
      <c r="E123" s="44"/>
      <c r="F123" s="44"/>
      <c r="G123" s="44"/>
      <c r="H123" s="44"/>
      <c r="I123" s="44"/>
    </row>
    <row r="124" spans="1:9" s="47" customFormat="1">
      <c r="A124" s="60"/>
      <c r="C124" s="44"/>
      <c r="D124" s="44"/>
      <c r="E124" s="44"/>
      <c r="F124" s="44"/>
      <c r="G124" s="44"/>
      <c r="H124" s="44"/>
      <c r="I124" s="44"/>
    </row>
    <row r="125" spans="1:9" s="47" customFormat="1">
      <c r="A125" s="60"/>
      <c r="C125" s="44"/>
      <c r="D125" s="44"/>
      <c r="E125" s="44"/>
      <c r="F125" s="44"/>
      <c r="G125" s="44"/>
      <c r="H125" s="44"/>
      <c r="I125" s="44"/>
    </row>
    <row r="126" spans="1:9" s="47" customFormat="1">
      <c r="A126" s="60"/>
      <c r="C126" s="44"/>
      <c r="D126" s="44"/>
      <c r="E126" s="44"/>
      <c r="F126" s="44"/>
      <c r="G126" s="44"/>
      <c r="H126" s="44"/>
      <c r="I126" s="44"/>
    </row>
    <row r="127" spans="1:9" s="47" customFormat="1">
      <c r="A127" s="60"/>
      <c r="C127" s="44"/>
      <c r="D127" s="44"/>
      <c r="E127" s="44"/>
      <c r="F127" s="44"/>
      <c r="G127" s="44"/>
      <c r="H127" s="44"/>
      <c r="I127" s="44"/>
    </row>
    <row r="128" spans="1:9" s="47" customFormat="1">
      <c r="A128" s="60"/>
      <c r="C128" s="44"/>
      <c r="D128" s="44"/>
      <c r="E128" s="44"/>
      <c r="F128" s="44"/>
      <c r="G128" s="44"/>
      <c r="H128" s="44"/>
      <c r="I128" s="44"/>
    </row>
    <row r="129" spans="1:9" s="47" customFormat="1">
      <c r="A129" s="60"/>
      <c r="C129" s="44"/>
      <c r="D129" s="44"/>
      <c r="E129" s="44"/>
      <c r="F129" s="44"/>
      <c r="G129" s="44"/>
      <c r="H129" s="44"/>
      <c r="I129" s="44"/>
    </row>
    <row r="130" spans="1:9" s="47" customFormat="1">
      <c r="A130" s="60"/>
      <c r="C130" s="44"/>
      <c r="D130" s="44"/>
      <c r="E130" s="44"/>
      <c r="F130" s="44"/>
      <c r="G130" s="44"/>
      <c r="H130" s="44"/>
      <c r="I130" s="44"/>
    </row>
    <row r="131" spans="1:9" s="47" customFormat="1">
      <c r="A131" s="60"/>
      <c r="C131" s="44"/>
      <c r="D131" s="44"/>
      <c r="E131" s="44"/>
      <c r="F131" s="44"/>
      <c r="G131" s="44"/>
      <c r="H131" s="44"/>
      <c r="I131" s="44"/>
    </row>
    <row r="132" spans="1:9" s="47" customFormat="1">
      <c r="A132" s="60"/>
      <c r="C132" s="44"/>
      <c r="D132" s="44"/>
      <c r="E132" s="44"/>
      <c r="F132" s="44"/>
      <c r="G132" s="44"/>
      <c r="H132" s="44"/>
      <c r="I132" s="44"/>
    </row>
    <row r="133" spans="1:9" s="47" customFormat="1">
      <c r="A133" s="60"/>
      <c r="C133" s="44"/>
      <c r="D133" s="44"/>
      <c r="E133" s="44"/>
      <c r="F133" s="44"/>
      <c r="G133" s="44"/>
      <c r="H133" s="44"/>
      <c r="I133" s="44"/>
    </row>
    <row r="134" spans="1:9" s="47" customFormat="1">
      <c r="A134" s="60"/>
      <c r="C134" s="44"/>
      <c r="D134" s="44"/>
      <c r="E134" s="44"/>
      <c r="F134" s="44"/>
      <c r="G134" s="44"/>
      <c r="H134" s="44"/>
      <c r="I134" s="44"/>
    </row>
    <row r="135" spans="1:9" s="47" customFormat="1">
      <c r="A135" s="60"/>
      <c r="C135" s="44"/>
      <c r="D135" s="44"/>
      <c r="E135" s="44"/>
      <c r="F135" s="44"/>
      <c r="G135" s="44"/>
      <c r="H135" s="44"/>
      <c r="I135" s="44"/>
    </row>
    <row r="136" spans="1:9" s="47" customFormat="1">
      <c r="A136" s="60"/>
      <c r="C136" s="44"/>
      <c r="D136" s="44"/>
      <c r="E136" s="44"/>
      <c r="F136" s="44"/>
      <c r="G136" s="44"/>
      <c r="H136" s="44"/>
      <c r="I136" s="44"/>
    </row>
    <row r="137" spans="1:9" s="47" customFormat="1">
      <c r="A137" s="60"/>
      <c r="C137" s="44"/>
      <c r="D137" s="44"/>
      <c r="E137" s="44"/>
      <c r="F137" s="44"/>
      <c r="G137" s="44"/>
      <c r="H137" s="44"/>
      <c r="I137" s="44"/>
    </row>
    <row r="138" spans="1:9" s="47" customFormat="1">
      <c r="A138" s="60"/>
      <c r="C138" s="44"/>
      <c r="D138" s="44"/>
      <c r="E138" s="44"/>
      <c r="F138" s="44"/>
      <c r="G138" s="44"/>
      <c r="H138" s="44"/>
      <c r="I138" s="44"/>
    </row>
    <row r="139" spans="1:9" s="47" customFormat="1">
      <c r="A139" s="60"/>
      <c r="C139" s="44"/>
      <c r="D139" s="44"/>
      <c r="E139" s="44"/>
      <c r="F139" s="44"/>
      <c r="G139" s="44"/>
      <c r="H139" s="44"/>
      <c r="I139" s="44"/>
    </row>
    <row r="140" spans="1:9" s="47" customFormat="1">
      <c r="A140" s="60"/>
      <c r="C140" s="44"/>
      <c r="D140" s="44"/>
      <c r="E140" s="44"/>
      <c r="F140" s="44"/>
      <c r="G140" s="44"/>
      <c r="H140" s="44"/>
      <c r="I140" s="44"/>
    </row>
    <row r="141" spans="1:9" s="47" customFormat="1">
      <c r="A141" s="60"/>
      <c r="C141" s="44"/>
      <c r="D141" s="44"/>
      <c r="E141" s="44"/>
      <c r="F141" s="44"/>
      <c r="G141" s="44"/>
      <c r="H141" s="44"/>
      <c r="I141" s="44"/>
    </row>
    <row r="142" spans="1:9" s="47" customFormat="1">
      <c r="A142" s="60"/>
      <c r="C142" s="44"/>
      <c r="D142" s="44"/>
      <c r="E142" s="44"/>
      <c r="F142" s="44"/>
      <c r="G142" s="44"/>
      <c r="H142" s="44"/>
      <c r="I142" s="44"/>
    </row>
    <row r="143" spans="1:9" s="47" customFormat="1">
      <c r="A143" s="60"/>
      <c r="C143" s="44"/>
      <c r="D143" s="44"/>
      <c r="E143" s="44"/>
      <c r="F143" s="44"/>
      <c r="G143" s="44"/>
      <c r="H143" s="44"/>
      <c r="I143" s="44"/>
    </row>
    <row r="144" spans="1:9" s="47" customFormat="1">
      <c r="A144" s="60"/>
      <c r="C144" s="44"/>
      <c r="D144" s="44"/>
      <c r="E144" s="44"/>
      <c r="F144" s="44"/>
      <c r="G144" s="44"/>
      <c r="H144" s="44"/>
      <c r="I144" s="44"/>
    </row>
    <row r="145" spans="1:9" s="47" customFormat="1">
      <c r="A145" s="60"/>
      <c r="C145" s="44"/>
      <c r="D145" s="44"/>
      <c r="E145" s="44"/>
      <c r="F145" s="44"/>
      <c r="G145" s="44"/>
      <c r="H145" s="44"/>
      <c r="I145" s="44"/>
    </row>
    <row r="146" spans="1:9" s="47" customFormat="1">
      <c r="A146" s="60"/>
      <c r="C146" s="44"/>
      <c r="D146" s="44"/>
      <c r="E146" s="44"/>
      <c r="F146" s="44"/>
      <c r="G146" s="44"/>
      <c r="H146" s="44"/>
      <c r="I146" s="44"/>
    </row>
    <row r="147" spans="1:9" s="47" customFormat="1">
      <c r="A147" s="60"/>
      <c r="C147" s="44"/>
      <c r="D147" s="44"/>
      <c r="E147" s="44"/>
      <c r="F147" s="44"/>
      <c r="G147" s="44"/>
      <c r="H147" s="44"/>
      <c r="I147" s="44"/>
    </row>
    <row r="148" spans="1:9" s="47" customFormat="1">
      <c r="A148" s="60"/>
      <c r="C148" s="44"/>
      <c r="D148" s="44"/>
      <c r="E148" s="44"/>
      <c r="F148" s="44"/>
      <c r="G148" s="44"/>
      <c r="H148" s="44"/>
      <c r="I148" s="44"/>
    </row>
    <row r="149" spans="1:9" s="47" customFormat="1">
      <c r="A149" s="60"/>
      <c r="C149" s="44"/>
      <c r="D149" s="44"/>
      <c r="E149" s="44"/>
      <c r="F149" s="44"/>
      <c r="G149" s="44"/>
      <c r="H149" s="44"/>
      <c r="I149" s="44"/>
    </row>
    <row r="150" spans="1:9" s="47" customFormat="1">
      <c r="A150" s="60"/>
      <c r="C150" s="44"/>
      <c r="D150" s="44"/>
      <c r="E150" s="44"/>
      <c r="F150" s="44"/>
      <c r="G150" s="44"/>
      <c r="H150" s="44"/>
      <c r="I150" s="44"/>
    </row>
    <row r="151" spans="1:9" s="47" customFormat="1">
      <c r="A151" s="60"/>
      <c r="C151" s="44"/>
      <c r="D151" s="44"/>
      <c r="E151" s="44"/>
      <c r="F151" s="44"/>
      <c r="G151" s="44"/>
      <c r="H151" s="44"/>
      <c r="I151" s="44"/>
    </row>
    <row r="152" spans="1:9" s="47" customFormat="1">
      <c r="A152" s="60"/>
      <c r="C152" s="44"/>
      <c r="D152" s="44"/>
      <c r="E152" s="44"/>
      <c r="F152" s="44"/>
      <c r="G152" s="44"/>
      <c r="H152" s="44"/>
      <c r="I152" s="44"/>
    </row>
    <row r="153" spans="1:9" s="47" customFormat="1">
      <c r="A153" s="60"/>
      <c r="C153" s="44"/>
      <c r="D153" s="44"/>
      <c r="E153" s="44"/>
      <c r="F153" s="44"/>
      <c r="G153" s="44"/>
      <c r="H153" s="44"/>
      <c r="I153" s="44"/>
    </row>
    <row r="154" spans="1:9" s="47" customFormat="1">
      <c r="A154" s="60"/>
      <c r="C154" s="44"/>
      <c r="D154" s="44"/>
      <c r="E154" s="44"/>
      <c r="F154" s="44"/>
      <c r="G154" s="44"/>
      <c r="H154" s="44"/>
      <c r="I154" s="44"/>
    </row>
    <row r="155" spans="1:9" s="47" customFormat="1">
      <c r="A155" s="60"/>
      <c r="C155" s="44"/>
      <c r="D155" s="44"/>
      <c r="E155" s="44"/>
      <c r="F155" s="44"/>
      <c r="G155" s="44"/>
      <c r="H155" s="44"/>
      <c r="I155" s="44"/>
    </row>
    <row r="156" spans="1:9" s="47" customFormat="1">
      <c r="A156" s="60"/>
      <c r="C156" s="44"/>
      <c r="D156" s="44"/>
      <c r="E156" s="44"/>
      <c r="F156" s="44"/>
      <c r="G156" s="44"/>
      <c r="H156" s="44"/>
      <c r="I156" s="44"/>
    </row>
    <row r="157" spans="1:9" s="47" customFormat="1">
      <c r="A157" s="60"/>
      <c r="C157" s="44"/>
      <c r="D157" s="44"/>
      <c r="E157" s="44"/>
      <c r="F157" s="44"/>
      <c r="G157" s="44"/>
      <c r="H157" s="44"/>
      <c r="I157" s="44"/>
    </row>
    <row r="158" spans="1:9" s="47" customFormat="1">
      <c r="A158" s="60"/>
      <c r="C158" s="44"/>
      <c r="D158" s="44"/>
      <c r="E158" s="44"/>
      <c r="F158" s="44"/>
      <c r="G158" s="44"/>
      <c r="H158" s="44"/>
      <c r="I158" s="44"/>
    </row>
    <row r="159" spans="1:9" s="47" customFormat="1">
      <c r="A159" s="60"/>
      <c r="C159" s="44"/>
      <c r="D159" s="44"/>
      <c r="E159" s="44"/>
      <c r="F159" s="44"/>
      <c r="G159" s="44"/>
      <c r="H159" s="44"/>
      <c r="I159" s="44"/>
    </row>
    <row r="160" spans="1:9" s="47" customFormat="1">
      <c r="A160" s="60"/>
      <c r="C160" s="44"/>
      <c r="D160" s="44"/>
      <c r="E160" s="44"/>
      <c r="F160" s="44"/>
      <c r="G160" s="44"/>
      <c r="H160" s="44"/>
      <c r="I160" s="44"/>
    </row>
    <row r="161" spans="1:9" s="47" customFormat="1">
      <c r="A161" s="60"/>
      <c r="C161" s="44"/>
      <c r="D161" s="44"/>
      <c r="E161" s="44"/>
      <c r="F161" s="44"/>
      <c r="G161" s="44"/>
      <c r="H161" s="44"/>
      <c r="I161" s="44"/>
    </row>
    <row r="162" spans="1:9" s="47" customFormat="1">
      <c r="A162" s="60"/>
      <c r="C162" s="44"/>
      <c r="D162" s="44"/>
      <c r="E162" s="44"/>
      <c r="F162" s="44"/>
      <c r="G162" s="44"/>
      <c r="H162" s="44"/>
      <c r="I162" s="44"/>
    </row>
    <row r="163" spans="1:9" s="47" customFormat="1">
      <c r="A163" s="60"/>
      <c r="C163" s="44"/>
      <c r="D163" s="44"/>
      <c r="E163" s="44"/>
      <c r="F163" s="44"/>
      <c r="G163" s="44"/>
      <c r="H163" s="44"/>
      <c r="I163" s="44"/>
    </row>
    <row r="164" spans="1:9" s="47" customFormat="1">
      <c r="A164" s="60"/>
      <c r="C164" s="44"/>
      <c r="D164" s="44"/>
      <c r="E164" s="44"/>
      <c r="F164" s="44"/>
      <c r="G164" s="44"/>
      <c r="H164" s="44"/>
      <c r="I164" s="44"/>
    </row>
    <row r="165" spans="1:9" s="47" customFormat="1">
      <c r="A165" s="60"/>
      <c r="C165" s="44"/>
      <c r="D165" s="44"/>
      <c r="E165" s="44"/>
      <c r="F165" s="44"/>
      <c r="G165" s="44"/>
      <c r="H165" s="44"/>
      <c r="I165" s="44"/>
    </row>
    <row r="166" spans="1:9" s="47" customFormat="1">
      <c r="A166" s="60"/>
      <c r="C166" s="44"/>
      <c r="D166" s="44"/>
      <c r="E166" s="44"/>
      <c r="F166" s="44"/>
      <c r="G166" s="44"/>
      <c r="H166" s="44"/>
      <c r="I166" s="44"/>
    </row>
    <row r="167" spans="1:9" s="47" customFormat="1">
      <c r="A167" s="60"/>
      <c r="C167" s="44"/>
      <c r="D167" s="44"/>
      <c r="E167" s="44"/>
      <c r="F167" s="44"/>
      <c r="G167" s="44"/>
      <c r="H167" s="44"/>
      <c r="I167" s="44"/>
    </row>
    <row r="168" spans="1:9" s="47" customFormat="1">
      <c r="A168" s="60"/>
      <c r="C168" s="44"/>
      <c r="D168" s="44"/>
      <c r="E168" s="44"/>
      <c r="F168" s="44"/>
      <c r="G168" s="44"/>
      <c r="H168" s="44"/>
      <c r="I168" s="44"/>
    </row>
    <row r="169" spans="1:9" s="47" customFormat="1">
      <c r="A169" s="60"/>
      <c r="C169" s="44"/>
      <c r="D169" s="44"/>
      <c r="E169" s="44"/>
      <c r="F169" s="44"/>
      <c r="G169" s="44"/>
      <c r="H169" s="44"/>
      <c r="I169" s="44"/>
    </row>
    <row r="170" spans="1:9" s="47" customFormat="1">
      <c r="A170" s="60"/>
      <c r="C170" s="44"/>
      <c r="D170" s="44"/>
      <c r="E170" s="44"/>
      <c r="F170" s="44"/>
      <c r="G170" s="44"/>
      <c r="H170" s="44"/>
      <c r="I170" s="44"/>
    </row>
    <row r="171" spans="1:9" s="47" customFormat="1">
      <c r="A171" s="60"/>
      <c r="C171" s="44"/>
      <c r="D171" s="44"/>
      <c r="E171" s="44"/>
      <c r="F171" s="44"/>
      <c r="G171" s="44"/>
      <c r="H171" s="44"/>
      <c r="I171" s="44"/>
    </row>
    <row r="172" spans="1:9" s="47" customFormat="1">
      <c r="A172" s="60"/>
      <c r="C172" s="44"/>
      <c r="D172" s="44"/>
      <c r="E172" s="44"/>
      <c r="F172" s="44"/>
      <c r="G172" s="44"/>
      <c r="H172" s="44"/>
      <c r="I172" s="44"/>
    </row>
    <row r="173" spans="1:9" s="47" customFormat="1">
      <c r="A173" s="60"/>
      <c r="C173" s="44"/>
      <c r="D173" s="44"/>
      <c r="E173" s="44"/>
      <c r="F173" s="44"/>
      <c r="G173" s="44"/>
      <c r="H173" s="44"/>
      <c r="I173" s="44"/>
    </row>
    <row r="174" spans="1:9" s="47" customFormat="1">
      <c r="A174" s="60"/>
      <c r="C174" s="44"/>
      <c r="D174" s="44"/>
      <c r="E174" s="44"/>
      <c r="F174" s="44"/>
      <c r="G174" s="44"/>
      <c r="H174" s="44"/>
      <c r="I174" s="44"/>
    </row>
    <row r="175" spans="1:9" s="47" customFormat="1">
      <c r="A175" s="60"/>
      <c r="C175" s="44"/>
      <c r="D175" s="44"/>
      <c r="E175" s="44"/>
      <c r="F175" s="44"/>
      <c r="G175" s="44"/>
      <c r="H175" s="44"/>
      <c r="I175" s="44"/>
    </row>
    <row r="176" spans="1:9" s="47" customFormat="1">
      <c r="A176" s="60"/>
      <c r="C176" s="44"/>
      <c r="D176" s="44"/>
      <c r="E176" s="44"/>
      <c r="F176" s="44"/>
      <c r="G176" s="44"/>
      <c r="H176" s="44"/>
      <c r="I176" s="44"/>
    </row>
    <row r="177" spans="1:9" s="47" customFormat="1">
      <c r="A177" s="60"/>
      <c r="C177" s="44"/>
      <c r="D177" s="44"/>
      <c r="E177" s="44"/>
      <c r="F177" s="44"/>
      <c r="G177" s="44"/>
      <c r="H177" s="44"/>
      <c r="I177" s="44"/>
    </row>
    <row r="178" spans="1:9" s="47" customFormat="1">
      <c r="A178" s="60"/>
      <c r="C178" s="44"/>
      <c r="D178" s="44"/>
      <c r="E178" s="44"/>
      <c r="F178" s="44"/>
      <c r="G178" s="44"/>
      <c r="H178" s="44"/>
      <c r="I178" s="44"/>
    </row>
    <row r="179" spans="1:9" s="47" customFormat="1">
      <c r="A179" s="60"/>
      <c r="C179" s="44"/>
      <c r="D179" s="44"/>
      <c r="E179" s="44"/>
      <c r="F179" s="44"/>
      <c r="G179" s="44"/>
      <c r="H179" s="44"/>
      <c r="I179" s="44"/>
    </row>
    <row r="180" spans="1:9" s="47" customFormat="1">
      <c r="A180" s="60"/>
      <c r="C180" s="44"/>
      <c r="D180" s="44"/>
      <c r="E180" s="44"/>
      <c r="F180" s="44"/>
      <c r="G180" s="44"/>
      <c r="H180" s="44"/>
      <c r="I180" s="44"/>
    </row>
    <row r="181" spans="1:9" s="47" customFormat="1">
      <c r="A181" s="60"/>
      <c r="C181" s="44"/>
      <c r="D181" s="44"/>
      <c r="E181" s="44"/>
      <c r="F181" s="44"/>
      <c r="G181" s="44"/>
      <c r="H181" s="44"/>
      <c r="I181" s="44"/>
    </row>
    <row r="182" spans="1:9" s="47" customFormat="1">
      <c r="A182" s="60"/>
      <c r="C182" s="44"/>
      <c r="D182" s="44"/>
      <c r="E182" s="44"/>
      <c r="F182" s="44"/>
      <c r="G182" s="44"/>
      <c r="H182" s="44"/>
      <c r="I182" s="44"/>
    </row>
    <row r="183" spans="1:9" s="47" customFormat="1">
      <c r="A183" s="60"/>
      <c r="C183" s="44"/>
      <c r="D183" s="44"/>
      <c r="E183" s="44"/>
      <c r="F183" s="44"/>
      <c r="G183" s="44"/>
      <c r="H183" s="44"/>
      <c r="I183" s="44"/>
    </row>
    <row r="184" spans="1:9" s="47" customFormat="1">
      <c r="A184" s="60"/>
      <c r="C184" s="44"/>
      <c r="D184" s="44"/>
      <c r="E184" s="44"/>
      <c r="F184" s="44"/>
      <c r="G184" s="44"/>
      <c r="H184" s="44"/>
      <c r="I184" s="44"/>
    </row>
    <row r="185" spans="1:9" s="47" customFormat="1">
      <c r="A185" s="60"/>
      <c r="C185" s="44"/>
      <c r="D185" s="44"/>
      <c r="E185" s="44"/>
      <c r="F185" s="44"/>
      <c r="G185" s="44"/>
      <c r="H185" s="44"/>
      <c r="I185" s="44"/>
    </row>
    <row r="186" spans="1:9" s="47" customFormat="1">
      <c r="A186" s="60"/>
      <c r="C186" s="44"/>
      <c r="D186" s="44"/>
      <c r="E186" s="44"/>
      <c r="F186" s="44"/>
      <c r="G186" s="44"/>
      <c r="H186" s="44"/>
      <c r="I186" s="44"/>
    </row>
    <row r="187" spans="1:9" s="47" customFormat="1">
      <c r="A187" s="60"/>
      <c r="C187" s="44"/>
      <c r="D187" s="44"/>
      <c r="E187" s="44"/>
      <c r="F187" s="44"/>
      <c r="G187" s="44"/>
      <c r="H187" s="44"/>
      <c r="I187" s="44"/>
    </row>
    <row r="188" spans="1:9" s="47" customFormat="1">
      <c r="A188" s="60"/>
      <c r="C188" s="44"/>
      <c r="D188" s="44"/>
      <c r="E188" s="44"/>
      <c r="F188" s="44"/>
      <c r="G188" s="44"/>
      <c r="H188" s="44"/>
      <c r="I188" s="44"/>
    </row>
    <row r="189" spans="1:9" s="47" customFormat="1">
      <c r="A189" s="60"/>
      <c r="C189" s="44"/>
      <c r="D189" s="44"/>
      <c r="E189" s="44"/>
      <c r="F189" s="44"/>
      <c r="G189" s="44"/>
      <c r="H189" s="44"/>
      <c r="I189" s="44"/>
    </row>
    <row r="190" spans="1:9" s="47" customFormat="1">
      <c r="A190" s="60"/>
      <c r="C190" s="44"/>
      <c r="D190" s="44"/>
      <c r="E190" s="44"/>
      <c r="F190" s="44"/>
      <c r="G190" s="44"/>
      <c r="H190" s="44"/>
      <c r="I190" s="44"/>
    </row>
    <row r="191" spans="1:9" s="47" customFormat="1">
      <c r="A191" s="60"/>
      <c r="C191" s="44"/>
      <c r="D191" s="44"/>
      <c r="E191" s="44"/>
      <c r="F191" s="44"/>
      <c r="G191" s="44"/>
      <c r="H191" s="44"/>
      <c r="I191" s="44"/>
    </row>
    <row r="192" spans="1:9" s="47" customFormat="1">
      <c r="A192" s="60"/>
      <c r="C192" s="44"/>
      <c r="D192" s="44"/>
      <c r="E192" s="44"/>
      <c r="F192" s="44"/>
      <c r="G192" s="44"/>
      <c r="H192" s="44"/>
      <c r="I192" s="44"/>
    </row>
  </sheetData>
  <mergeCells count="9">
    <mergeCell ref="A4:G4"/>
    <mergeCell ref="A6:A7"/>
    <mergeCell ref="B6:B7"/>
    <mergeCell ref="C6:G6"/>
    <mergeCell ref="E42:G42"/>
    <mergeCell ref="A9:G9"/>
    <mergeCell ref="A19:G19"/>
    <mergeCell ref="E41:G41"/>
    <mergeCell ref="B42:C42"/>
  </mergeCells>
  <phoneticPr fontId="3" type="noConversion"/>
  <pageMargins left="0.78740157480314965" right="0.39370078740157483" top="0.78740157480314965" bottom="0.78740157480314965" header="0.19685039370078741" footer="0.11811023622047245"/>
  <pageSetup paperSize="9" scale="55" fitToHeight="2" orientation="portrait" verticalDpi="300" r:id="rId1"/>
  <headerFooter alignWithMargins="0">
    <oddHeader xml:space="preserve">&amp;C&amp;"Times New Roman,обычный"&amp;14 
7&amp;R
&amp;"Times New Roman,обычный"&amp;14Продовження додатка 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9" tint="0.59999389629810485"/>
  </sheetPr>
  <dimension ref="A4:N185"/>
  <sheetViews>
    <sheetView showZeros="0" view="pageBreakPreview" zoomScale="75" zoomScaleNormal="75" zoomScaleSheetLayoutView="75" workbookViewId="0">
      <selection activeCell="D14" sqref="D14"/>
    </sheetView>
  </sheetViews>
  <sheetFormatPr defaultRowHeight="18.75"/>
  <cols>
    <col min="1" max="1" width="63.7109375" style="3" customWidth="1"/>
    <col min="2" max="2" width="9.85546875" style="26" customWidth="1"/>
    <col min="3" max="3" width="16.5703125" style="3" customWidth="1"/>
    <col min="4" max="4" width="16.42578125" style="3" customWidth="1"/>
    <col min="5" max="7" width="19.42578125" style="3" customWidth="1"/>
    <col min="8" max="8" width="9.5703125" style="3" customWidth="1"/>
    <col min="9" max="9" width="9.85546875" style="3" customWidth="1"/>
    <col min="10" max="16384" width="9.140625" style="3"/>
  </cols>
  <sheetData>
    <row r="4" spans="1:14">
      <c r="A4" s="238" t="s">
        <v>129</v>
      </c>
      <c r="B4" s="238"/>
      <c r="C4" s="238"/>
      <c r="D4" s="238"/>
      <c r="E4" s="238"/>
      <c r="F4" s="238"/>
      <c r="G4" s="238"/>
    </row>
    <row r="5" spans="1:14">
      <c r="A5" s="250"/>
      <c r="B5" s="250"/>
      <c r="C5" s="250"/>
      <c r="D5" s="250"/>
      <c r="E5" s="250"/>
      <c r="F5" s="250"/>
      <c r="G5" s="250"/>
    </row>
    <row r="6" spans="1:14" ht="43.5" customHeight="1">
      <c r="A6" s="231" t="s">
        <v>142</v>
      </c>
      <c r="B6" s="232" t="s">
        <v>3</v>
      </c>
      <c r="C6" s="233" t="str">
        <f>'1.Звіт по фінплану - зведені'!C12:F12</f>
        <v>Звітний період - 1 півріччя 2019 року</v>
      </c>
      <c r="D6" s="234"/>
      <c r="E6" s="234"/>
      <c r="F6" s="234"/>
      <c r="G6" s="245"/>
    </row>
    <row r="7" spans="1:14" ht="56.25" customHeight="1">
      <c r="A7" s="231"/>
      <c r="B7" s="232"/>
      <c r="C7" s="15" t="s">
        <v>208</v>
      </c>
      <c r="D7" s="15" t="s">
        <v>209</v>
      </c>
      <c r="E7" s="15" t="s">
        <v>210</v>
      </c>
      <c r="F7" s="15" t="s">
        <v>211</v>
      </c>
      <c r="G7" s="15" t="s">
        <v>212</v>
      </c>
    </row>
    <row r="8" spans="1:14" ht="18" customHeigh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</row>
    <row r="9" spans="1:14" s="5" customFormat="1" ht="42.75" customHeight="1">
      <c r="A9" s="126" t="s">
        <v>32</v>
      </c>
      <c r="B9" s="135">
        <v>4000</v>
      </c>
      <c r="C9" s="185">
        <f>SUM(C10:C14)</f>
        <v>14550</v>
      </c>
      <c r="D9" s="185">
        <f>SUM(D10:D14)</f>
        <v>6716.1</v>
      </c>
      <c r="E9" s="185">
        <f t="shared" ref="E9:E14" si="0">D9-C9</f>
        <v>-7833.9</v>
      </c>
      <c r="F9" s="136"/>
      <c r="G9" s="136"/>
    </row>
    <row r="10" spans="1:14" ht="20.100000000000001" customHeight="1">
      <c r="A10" s="8" t="s">
        <v>263</v>
      </c>
      <c r="B10" s="80" t="s">
        <v>132</v>
      </c>
      <c r="C10" s="186">
        <f>'[41]4. Кап. інвестиції'!I10+'[41]4. Кап. інвестиції'!J10</f>
        <v>800</v>
      </c>
      <c r="D10" s="86">
        <v>4975.2</v>
      </c>
      <c r="E10" s="186">
        <f t="shared" si="0"/>
        <v>4175.2</v>
      </c>
      <c r="F10" s="86"/>
      <c r="G10" s="86"/>
    </row>
    <row r="11" spans="1:14" ht="20.100000000000001" customHeight="1">
      <c r="A11" s="8" t="s">
        <v>1</v>
      </c>
      <c r="B11" s="79">
        <v>4020</v>
      </c>
      <c r="C11" s="186">
        <f>'[41]4. Кап. інвестиції'!I11+'[41]4. Кап. інвестиції'!J11</f>
        <v>0</v>
      </c>
      <c r="D11" s="86"/>
      <c r="E11" s="186">
        <f t="shared" si="0"/>
        <v>0</v>
      </c>
      <c r="F11" s="86"/>
      <c r="G11" s="86"/>
      <c r="N11" s="22"/>
    </row>
    <row r="12" spans="1:14" ht="38.25" customHeight="1">
      <c r="A12" s="8" t="s">
        <v>7</v>
      </c>
      <c r="B12" s="80">
        <v>4030</v>
      </c>
      <c r="C12" s="186">
        <f>'[41]4. Кап. інвестиції'!I12+'[41]4. Кап. інвестиції'!J12</f>
        <v>0</v>
      </c>
      <c r="D12" s="86"/>
      <c r="E12" s="186">
        <f t="shared" si="0"/>
        <v>0</v>
      </c>
      <c r="F12" s="86"/>
      <c r="G12" s="86"/>
      <c r="M12" s="22"/>
    </row>
    <row r="13" spans="1:14" ht="27" customHeight="1">
      <c r="A13" s="8" t="s">
        <v>2</v>
      </c>
      <c r="B13" s="79">
        <v>4040</v>
      </c>
      <c r="C13" s="186">
        <f>'[41]4. Кап. інвестиції'!I13+'[41]4. Кап. інвестиції'!J13</f>
        <v>1600</v>
      </c>
      <c r="D13" s="86"/>
      <c r="E13" s="186">
        <f t="shared" si="0"/>
        <v>-1600</v>
      </c>
      <c r="F13" s="86"/>
      <c r="G13" s="86"/>
    </row>
    <row r="14" spans="1:14" ht="55.5" customHeight="1">
      <c r="A14" s="8" t="s">
        <v>27</v>
      </c>
      <c r="B14" s="80">
        <v>4050</v>
      </c>
      <c r="C14" s="186">
        <f>'[41]4. Кап. інвестиції'!I14+'[41]4. Кап. інвестиції'!J14</f>
        <v>12150</v>
      </c>
      <c r="D14" s="12">
        <f>6716.1-D10</f>
        <v>1740.9000000000005</v>
      </c>
      <c r="E14" s="186">
        <f t="shared" si="0"/>
        <v>-10409.099999999999</v>
      </c>
      <c r="F14" s="86"/>
      <c r="G14" s="86"/>
    </row>
    <row r="15" spans="1:14" ht="20.100000000000001" customHeight="1">
      <c r="B15" s="3"/>
      <c r="C15" s="70"/>
      <c r="D15" s="70"/>
      <c r="E15" s="70"/>
      <c r="F15" s="70"/>
      <c r="G15" s="70"/>
    </row>
    <row r="16" spans="1:14" ht="20.100000000000001" customHeight="1">
      <c r="B16" s="3"/>
      <c r="C16" s="70"/>
      <c r="D16" s="70"/>
      <c r="E16" s="70"/>
      <c r="F16" s="70"/>
      <c r="G16" s="70"/>
    </row>
    <row r="17" spans="1:8" s="2" customFormat="1" ht="20.100000000000001" customHeight="1">
      <c r="A17" s="4"/>
      <c r="C17" s="3"/>
      <c r="D17" s="3"/>
      <c r="E17" s="3"/>
      <c r="F17" s="3"/>
      <c r="G17" s="3"/>
      <c r="H17" s="3"/>
    </row>
    <row r="18" spans="1:8" ht="19.5" customHeight="1">
      <c r="A18" s="56" t="s">
        <v>260</v>
      </c>
      <c r="B18" s="1"/>
      <c r="C18" s="1" t="s">
        <v>261</v>
      </c>
      <c r="D18" s="14"/>
      <c r="E18" s="237" t="s">
        <v>262</v>
      </c>
      <c r="F18" s="237"/>
      <c r="G18" s="237"/>
    </row>
    <row r="19" spans="1:8" s="2" customFormat="1" ht="20.100000000000001" customHeight="1">
      <c r="A19" s="26" t="s">
        <v>218</v>
      </c>
      <c r="B19" s="3"/>
      <c r="C19" s="26" t="s">
        <v>31</v>
      </c>
      <c r="D19" s="28"/>
      <c r="E19" s="230" t="s">
        <v>219</v>
      </c>
      <c r="F19" s="230"/>
      <c r="G19" s="230"/>
    </row>
    <row r="20" spans="1:8">
      <c r="A20" s="49"/>
    </row>
    <row r="21" spans="1:8">
      <c r="A21" s="49"/>
    </row>
    <row r="22" spans="1:8">
      <c r="A22" s="49"/>
    </row>
    <row r="23" spans="1:8">
      <c r="A23" s="49"/>
    </row>
    <row r="24" spans="1:8">
      <c r="A24" s="49"/>
    </row>
    <row r="25" spans="1:8">
      <c r="A25" s="49"/>
    </row>
    <row r="26" spans="1:8">
      <c r="A26" s="49"/>
    </row>
    <row r="27" spans="1:8">
      <c r="A27" s="49"/>
    </row>
    <row r="28" spans="1:8">
      <c r="A28" s="49"/>
    </row>
    <row r="29" spans="1:8">
      <c r="A29" s="49"/>
    </row>
    <row r="30" spans="1:8">
      <c r="A30" s="49"/>
    </row>
    <row r="31" spans="1:8">
      <c r="A31" s="49"/>
    </row>
    <row r="32" spans="1:8">
      <c r="A32" s="49"/>
    </row>
    <row r="33" spans="1:1">
      <c r="A33" s="49"/>
    </row>
    <row r="34" spans="1:1">
      <c r="A34" s="49"/>
    </row>
    <row r="35" spans="1:1">
      <c r="A35" s="49"/>
    </row>
    <row r="36" spans="1:1">
      <c r="A36" s="49"/>
    </row>
    <row r="37" spans="1:1">
      <c r="A37" s="49"/>
    </row>
    <row r="38" spans="1:1">
      <c r="A38" s="49"/>
    </row>
    <row r="39" spans="1:1">
      <c r="A39" s="49"/>
    </row>
    <row r="40" spans="1:1">
      <c r="A40" s="49"/>
    </row>
    <row r="41" spans="1:1">
      <c r="A41" s="49"/>
    </row>
    <row r="42" spans="1:1">
      <c r="A42" s="49"/>
    </row>
    <row r="43" spans="1:1">
      <c r="A43" s="49"/>
    </row>
    <row r="44" spans="1:1">
      <c r="A44" s="49"/>
    </row>
    <row r="45" spans="1:1">
      <c r="A45" s="49"/>
    </row>
    <row r="46" spans="1:1">
      <c r="A46" s="49"/>
    </row>
    <row r="47" spans="1:1">
      <c r="A47" s="49"/>
    </row>
    <row r="48" spans="1:1">
      <c r="A48" s="49"/>
    </row>
    <row r="49" spans="1:1">
      <c r="A49" s="49"/>
    </row>
    <row r="50" spans="1:1">
      <c r="A50" s="49"/>
    </row>
    <row r="51" spans="1:1">
      <c r="A51" s="49"/>
    </row>
    <row r="52" spans="1:1">
      <c r="A52" s="49"/>
    </row>
    <row r="53" spans="1:1">
      <c r="A53" s="49"/>
    </row>
    <row r="54" spans="1:1">
      <c r="A54" s="49"/>
    </row>
    <row r="55" spans="1:1">
      <c r="A55" s="49"/>
    </row>
    <row r="56" spans="1:1">
      <c r="A56" s="49"/>
    </row>
    <row r="57" spans="1:1">
      <c r="A57" s="49"/>
    </row>
    <row r="58" spans="1:1">
      <c r="A58" s="49"/>
    </row>
    <row r="59" spans="1:1">
      <c r="A59" s="49"/>
    </row>
    <row r="60" spans="1:1">
      <c r="A60" s="49"/>
    </row>
    <row r="61" spans="1:1">
      <c r="A61" s="49"/>
    </row>
    <row r="62" spans="1:1">
      <c r="A62" s="49"/>
    </row>
    <row r="63" spans="1:1">
      <c r="A63" s="49"/>
    </row>
    <row r="64" spans="1:1">
      <c r="A64" s="49"/>
    </row>
    <row r="65" spans="1:1">
      <c r="A65" s="49"/>
    </row>
    <row r="66" spans="1:1">
      <c r="A66" s="49"/>
    </row>
    <row r="67" spans="1:1">
      <c r="A67" s="49"/>
    </row>
    <row r="68" spans="1:1">
      <c r="A68" s="49"/>
    </row>
    <row r="69" spans="1:1">
      <c r="A69" s="49"/>
    </row>
    <row r="70" spans="1:1">
      <c r="A70" s="49"/>
    </row>
    <row r="71" spans="1:1">
      <c r="A71" s="49"/>
    </row>
    <row r="72" spans="1:1">
      <c r="A72" s="49"/>
    </row>
    <row r="73" spans="1:1">
      <c r="A73" s="49"/>
    </row>
    <row r="74" spans="1:1">
      <c r="A74" s="49"/>
    </row>
    <row r="75" spans="1:1">
      <c r="A75" s="49"/>
    </row>
    <row r="76" spans="1:1">
      <c r="A76" s="49"/>
    </row>
    <row r="77" spans="1:1">
      <c r="A77" s="49"/>
    </row>
    <row r="78" spans="1:1">
      <c r="A78" s="49"/>
    </row>
    <row r="79" spans="1:1">
      <c r="A79" s="49"/>
    </row>
    <row r="80" spans="1:1">
      <c r="A80" s="49"/>
    </row>
    <row r="81" spans="1:1">
      <c r="A81" s="49"/>
    </row>
    <row r="82" spans="1:1">
      <c r="A82" s="49"/>
    </row>
    <row r="83" spans="1:1">
      <c r="A83" s="49"/>
    </row>
    <row r="84" spans="1:1">
      <c r="A84" s="49"/>
    </row>
    <row r="85" spans="1:1">
      <c r="A85" s="49"/>
    </row>
    <row r="86" spans="1:1">
      <c r="A86" s="49"/>
    </row>
    <row r="87" spans="1:1">
      <c r="A87" s="49"/>
    </row>
    <row r="88" spans="1:1">
      <c r="A88" s="49"/>
    </row>
    <row r="89" spans="1:1">
      <c r="A89" s="49"/>
    </row>
    <row r="90" spans="1:1">
      <c r="A90" s="49"/>
    </row>
    <row r="91" spans="1:1">
      <c r="A91" s="49"/>
    </row>
    <row r="92" spans="1:1">
      <c r="A92" s="49"/>
    </row>
    <row r="93" spans="1:1">
      <c r="A93" s="49"/>
    </row>
    <row r="94" spans="1:1">
      <c r="A94" s="49"/>
    </row>
    <row r="95" spans="1:1">
      <c r="A95" s="49"/>
    </row>
    <row r="96" spans="1:1">
      <c r="A96" s="49"/>
    </row>
    <row r="97" spans="1:1">
      <c r="A97" s="49"/>
    </row>
    <row r="98" spans="1:1">
      <c r="A98" s="49"/>
    </row>
    <row r="99" spans="1:1">
      <c r="A99" s="49"/>
    </row>
    <row r="100" spans="1:1">
      <c r="A100" s="49"/>
    </row>
    <row r="101" spans="1:1">
      <c r="A101" s="49"/>
    </row>
    <row r="102" spans="1:1">
      <c r="A102" s="49"/>
    </row>
    <row r="103" spans="1:1">
      <c r="A103" s="49"/>
    </row>
    <row r="104" spans="1:1">
      <c r="A104" s="49"/>
    </row>
    <row r="105" spans="1:1">
      <c r="A105" s="49"/>
    </row>
    <row r="106" spans="1:1">
      <c r="A106" s="49"/>
    </row>
    <row r="107" spans="1:1">
      <c r="A107" s="49"/>
    </row>
    <row r="108" spans="1:1">
      <c r="A108" s="49"/>
    </row>
    <row r="109" spans="1:1">
      <c r="A109" s="49"/>
    </row>
    <row r="110" spans="1:1">
      <c r="A110" s="49"/>
    </row>
    <row r="111" spans="1:1">
      <c r="A111" s="49"/>
    </row>
    <row r="112" spans="1:1">
      <c r="A112" s="49"/>
    </row>
    <row r="113" spans="1:1">
      <c r="A113" s="49"/>
    </row>
    <row r="114" spans="1:1">
      <c r="A114" s="49"/>
    </row>
    <row r="115" spans="1:1">
      <c r="A115" s="49"/>
    </row>
    <row r="116" spans="1:1">
      <c r="A116" s="49"/>
    </row>
    <row r="117" spans="1:1">
      <c r="A117" s="49"/>
    </row>
    <row r="118" spans="1:1">
      <c r="A118" s="49"/>
    </row>
    <row r="119" spans="1:1">
      <c r="A119" s="49"/>
    </row>
    <row r="120" spans="1:1">
      <c r="A120" s="49"/>
    </row>
    <row r="121" spans="1:1">
      <c r="A121" s="49"/>
    </row>
    <row r="122" spans="1:1">
      <c r="A122" s="49"/>
    </row>
    <row r="123" spans="1:1">
      <c r="A123" s="49"/>
    </row>
    <row r="124" spans="1:1">
      <c r="A124" s="49"/>
    </row>
    <row r="125" spans="1:1">
      <c r="A125" s="49"/>
    </row>
    <row r="126" spans="1:1">
      <c r="A126" s="49"/>
    </row>
    <row r="127" spans="1:1">
      <c r="A127" s="49"/>
    </row>
    <row r="128" spans="1:1">
      <c r="A128" s="49"/>
    </row>
    <row r="129" spans="1:1">
      <c r="A129" s="49"/>
    </row>
    <row r="130" spans="1:1">
      <c r="A130" s="49"/>
    </row>
    <row r="131" spans="1:1">
      <c r="A131" s="49"/>
    </row>
    <row r="132" spans="1:1">
      <c r="A132" s="49"/>
    </row>
    <row r="133" spans="1:1">
      <c r="A133" s="49"/>
    </row>
    <row r="134" spans="1:1">
      <c r="A134" s="49"/>
    </row>
    <row r="135" spans="1:1">
      <c r="A135" s="49"/>
    </row>
    <row r="136" spans="1:1">
      <c r="A136" s="49"/>
    </row>
    <row r="137" spans="1:1">
      <c r="A137" s="49"/>
    </row>
    <row r="138" spans="1:1">
      <c r="A138" s="49"/>
    </row>
    <row r="139" spans="1:1">
      <c r="A139" s="49"/>
    </row>
    <row r="140" spans="1:1">
      <c r="A140" s="49"/>
    </row>
    <row r="141" spans="1:1">
      <c r="A141" s="49"/>
    </row>
    <row r="142" spans="1:1">
      <c r="A142" s="49"/>
    </row>
    <row r="143" spans="1:1">
      <c r="A143" s="49"/>
    </row>
    <row r="144" spans="1:1">
      <c r="A144" s="49"/>
    </row>
    <row r="145" spans="1:1">
      <c r="A145" s="49"/>
    </row>
    <row r="146" spans="1:1">
      <c r="A146" s="49"/>
    </row>
    <row r="147" spans="1:1">
      <c r="A147" s="49"/>
    </row>
    <row r="148" spans="1:1">
      <c r="A148" s="49"/>
    </row>
    <row r="149" spans="1:1">
      <c r="A149" s="49"/>
    </row>
    <row r="150" spans="1:1">
      <c r="A150" s="49"/>
    </row>
    <row r="151" spans="1:1">
      <c r="A151" s="49"/>
    </row>
    <row r="152" spans="1:1">
      <c r="A152" s="49"/>
    </row>
    <row r="153" spans="1:1">
      <c r="A153" s="49"/>
    </row>
    <row r="154" spans="1:1">
      <c r="A154" s="49"/>
    </row>
    <row r="155" spans="1:1">
      <c r="A155" s="49"/>
    </row>
    <row r="156" spans="1:1">
      <c r="A156" s="49"/>
    </row>
    <row r="157" spans="1:1">
      <c r="A157" s="49"/>
    </row>
    <row r="158" spans="1:1">
      <c r="A158" s="49"/>
    </row>
    <row r="159" spans="1:1">
      <c r="A159" s="49"/>
    </row>
    <row r="160" spans="1:1">
      <c r="A160" s="49"/>
    </row>
    <row r="161" spans="1:1">
      <c r="A161" s="49"/>
    </row>
    <row r="162" spans="1:1">
      <c r="A162" s="49"/>
    </row>
    <row r="163" spans="1:1">
      <c r="A163" s="49"/>
    </row>
    <row r="164" spans="1:1">
      <c r="A164" s="49"/>
    </row>
    <row r="165" spans="1:1">
      <c r="A165" s="49"/>
    </row>
    <row r="166" spans="1:1">
      <c r="A166" s="49"/>
    </row>
    <row r="167" spans="1:1">
      <c r="A167" s="49"/>
    </row>
    <row r="168" spans="1:1">
      <c r="A168" s="49"/>
    </row>
    <row r="169" spans="1:1">
      <c r="A169" s="49"/>
    </row>
    <row r="170" spans="1:1">
      <c r="A170" s="49"/>
    </row>
    <row r="171" spans="1:1">
      <c r="A171" s="49"/>
    </row>
    <row r="172" spans="1:1">
      <c r="A172" s="49"/>
    </row>
    <row r="173" spans="1:1">
      <c r="A173" s="49"/>
    </row>
    <row r="174" spans="1:1">
      <c r="A174" s="49"/>
    </row>
    <row r="175" spans="1:1">
      <c r="A175" s="49"/>
    </row>
    <row r="176" spans="1:1">
      <c r="A176" s="49"/>
    </row>
    <row r="177" spans="1:1">
      <c r="A177" s="49"/>
    </row>
    <row r="178" spans="1:1">
      <c r="A178" s="49"/>
    </row>
    <row r="179" spans="1:1">
      <c r="A179" s="49"/>
    </row>
    <row r="180" spans="1:1">
      <c r="A180" s="49"/>
    </row>
    <row r="181" spans="1:1">
      <c r="A181" s="49"/>
    </row>
    <row r="182" spans="1:1">
      <c r="A182" s="49"/>
    </row>
    <row r="183" spans="1:1">
      <c r="A183" s="49"/>
    </row>
    <row r="184" spans="1:1">
      <c r="A184" s="49"/>
    </row>
    <row r="185" spans="1:1">
      <c r="A185" s="49"/>
    </row>
  </sheetData>
  <mergeCells count="7">
    <mergeCell ref="A4:G4"/>
    <mergeCell ref="B6:B7"/>
    <mergeCell ref="A5:G5"/>
    <mergeCell ref="C6:G6"/>
    <mergeCell ref="E18:G18"/>
    <mergeCell ref="E19:G19"/>
    <mergeCell ref="A6:A7"/>
  </mergeCells>
  <phoneticPr fontId="0" type="noConversion"/>
  <pageMargins left="0.78740157480314965" right="0.39370078740157483" top="0.78740157480314965" bottom="0.78740157480314965" header="0.27559055118110237" footer="0.31496062992125984"/>
  <pageSetup paperSize="9" scale="55" firstPageNumber="9" orientation="portrait" useFirstPageNumber="1" r:id="rId1"/>
  <headerFooter alignWithMargins="0">
    <oddHeader>&amp;C&amp;"Times New Roman,обычный"&amp;14 10&amp;R&amp;"Times New Roman,обычный"&amp;14
Продовження додатка 1 
Таблиця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CFF"/>
  </sheetPr>
  <dimension ref="A4:V120"/>
  <sheetViews>
    <sheetView showZeros="0" view="pageBreakPreview" topLeftCell="A40" zoomScale="75" zoomScaleNormal="75" zoomScaleSheetLayoutView="50" workbookViewId="0">
      <selection activeCell="C14" sqref="C14"/>
    </sheetView>
  </sheetViews>
  <sheetFormatPr defaultRowHeight="18.75"/>
  <cols>
    <col min="1" max="1" width="45.28515625" style="2" customWidth="1"/>
    <col min="2" max="2" width="12.140625" style="21" customWidth="1"/>
    <col min="3" max="3" width="13.5703125" style="4" customWidth="1"/>
    <col min="4" max="4" width="17" style="2" customWidth="1"/>
    <col min="5" max="5" width="13" style="2" customWidth="1"/>
    <col min="6" max="6" width="21.85546875" style="2" customWidth="1"/>
    <col min="7" max="7" width="21" style="2" customWidth="1"/>
    <col min="8" max="8" width="17.42578125" style="2" customWidth="1"/>
    <col min="9" max="9" width="18.5703125" style="2" customWidth="1"/>
    <col min="10" max="10" width="16.85546875" style="2" customWidth="1"/>
    <col min="11" max="12" width="16.7109375" style="2" customWidth="1"/>
    <col min="13" max="13" width="18.42578125" style="2" customWidth="1"/>
    <col min="14" max="14" width="17.28515625" style="2" customWidth="1"/>
    <col min="15" max="15" width="18.85546875" style="2" customWidth="1"/>
    <col min="16" max="16" width="17.42578125" style="2" customWidth="1"/>
    <col min="17" max="17" width="18.5703125" style="2" customWidth="1"/>
    <col min="18" max="18" width="18" style="2" customWidth="1"/>
    <col min="19" max="19" width="16.7109375" style="2" customWidth="1"/>
    <col min="20" max="20" width="16.28515625" style="2" customWidth="1"/>
    <col min="21" max="21" width="18.5703125" style="2" customWidth="1"/>
    <col min="22" max="22" width="16.42578125" style="2" customWidth="1"/>
    <col min="23" max="16384" width="9.140625" style="2"/>
  </cols>
  <sheetData>
    <row r="4" spans="1:13">
      <c r="A4" s="269" t="s">
        <v>66</v>
      </c>
      <c r="B4" s="269"/>
      <c r="C4" s="269"/>
      <c r="D4" s="269"/>
      <c r="E4" s="269"/>
      <c r="F4" s="269"/>
      <c r="G4" s="269"/>
      <c r="H4" s="269"/>
      <c r="I4" s="141"/>
      <c r="J4" s="141"/>
      <c r="K4" s="141"/>
      <c r="L4" s="141"/>
      <c r="M4" s="141"/>
    </row>
    <row r="5" spans="1:13">
      <c r="A5" s="269" t="s">
        <v>274</v>
      </c>
      <c r="B5" s="269"/>
      <c r="C5" s="269"/>
      <c r="D5" s="269"/>
      <c r="E5" s="269"/>
      <c r="F5" s="269"/>
      <c r="G5" s="269"/>
      <c r="H5" s="269"/>
      <c r="I5" s="141"/>
      <c r="J5" s="141"/>
      <c r="K5" s="141"/>
      <c r="L5" s="141"/>
      <c r="M5" s="141"/>
    </row>
    <row r="6" spans="1:13">
      <c r="A6" s="237" t="s">
        <v>259</v>
      </c>
      <c r="B6" s="237"/>
      <c r="C6" s="237"/>
      <c r="D6" s="237"/>
      <c r="E6" s="237"/>
      <c r="F6" s="237"/>
      <c r="G6" s="237"/>
      <c r="H6" s="26"/>
      <c r="I6" s="26"/>
      <c r="J6" s="26"/>
      <c r="K6" s="26"/>
      <c r="L6" s="26"/>
      <c r="M6" s="26"/>
    </row>
    <row r="7" spans="1:13" ht="20.100000000000001" customHeight="1">
      <c r="A7" s="270" t="s">
        <v>71</v>
      </c>
      <c r="B7" s="270"/>
      <c r="C7" s="270"/>
      <c r="D7" s="270"/>
      <c r="E7" s="270"/>
      <c r="F7" s="270"/>
      <c r="G7" s="270"/>
      <c r="H7" s="270"/>
      <c r="I7" s="71"/>
      <c r="J7" s="71"/>
      <c r="K7" s="71"/>
      <c r="L7" s="71"/>
      <c r="M7" s="71"/>
    </row>
    <row r="8" spans="1:13" ht="21.95" customHeight="1">
      <c r="A8" s="266" t="s">
        <v>39</v>
      </c>
      <c r="B8" s="266"/>
      <c r="C8" s="266"/>
      <c r="D8" s="266"/>
      <c r="E8" s="266"/>
      <c r="F8" s="266"/>
      <c r="G8" s="266"/>
      <c r="H8" s="266"/>
      <c r="I8" s="5"/>
      <c r="J8" s="5"/>
      <c r="K8" s="5"/>
      <c r="L8" s="5"/>
      <c r="M8" s="5"/>
    </row>
    <row r="9" spans="1:13" ht="16.5" customHeight="1">
      <c r="A9" s="84"/>
      <c r="B9" s="84"/>
      <c r="C9" s="41"/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1:13" ht="18.75" customHeight="1">
      <c r="A10" s="2" t="s">
        <v>179</v>
      </c>
      <c r="B10" s="2"/>
    </row>
    <row r="11" spans="1:13" ht="18.75" customHeight="1">
      <c r="A11" s="85"/>
      <c r="B11" s="85"/>
      <c r="C11" s="188"/>
      <c r="D11" s="85"/>
      <c r="E11" s="85"/>
      <c r="F11" s="85"/>
      <c r="G11" s="85"/>
      <c r="H11" s="85"/>
      <c r="I11" s="85"/>
      <c r="J11" s="85"/>
      <c r="K11" s="85"/>
      <c r="L11" s="85"/>
      <c r="M11" s="85"/>
    </row>
    <row r="12" spans="1:13" s="3" customFormat="1" ht="56.25">
      <c r="A12" s="6" t="s">
        <v>142</v>
      </c>
      <c r="B12" s="7" t="s">
        <v>222</v>
      </c>
      <c r="C12" s="7" t="s">
        <v>223</v>
      </c>
      <c r="D12" s="232" t="s">
        <v>210</v>
      </c>
      <c r="E12" s="232"/>
      <c r="F12" s="233" t="s">
        <v>224</v>
      </c>
      <c r="G12" s="263"/>
      <c r="H12" s="146"/>
      <c r="I12" s="52"/>
      <c r="J12" s="52"/>
      <c r="K12" s="52"/>
      <c r="L12" s="281"/>
      <c r="M12" s="281"/>
    </row>
    <row r="13" spans="1:13" s="3" customFormat="1" ht="18" customHeight="1">
      <c r="A13" s="6">
        <v>1</v>
      </c>
      <c r="B13" s="6">
        <v>2</v>
      </c>
      <c r="C13" s="6">
        <v>3</v>
      </c>
      <c r="D13" s="232">
        <v>4</v>
      </c>
      <c r="E13" s="232"/>
      <c r="F13" s="233">
        <v>5</v>
      </c>
      <c r="G13" s="263"/>
      <c r="H13" s="52"/>
      <c r="I13" s="52"/>
      <c r="J13" s="52"/>
      <c r="K13" s="52"/>
      <c r="L13" s="281"/>
      <c r="M13" s="281"/>
    </row>
    <row r="14" spans="1:13" s="3" customFormat="1" ht="37.5">
      <c r="A14" s="10" t="s">
        <v>72</v>
      </c>
      <c r="B14" s="99">
        <f>'[41]5. Інша інформація'!G11</f>
        <v>20</v>
      </c>
      <c r="C14" s="187">
        <v>21</v>
      </c>
      <c r="D14" s="273">
        <f>C14-B14</f>
        <v>1</v>
      </c>
      <c r="E14" s="273"/>
      <c r="F14" s="271">
        <f>C14/B14</f>
        <v>1.05</v>
      </c>
      <c r="G14" s="272"/>
      <c r="H14" s="118"/>
      <c r="I14" s="118"/>
      <c r="J14" s="34"/>
      <c r="K14" s="34"/>
      <c r="L14" s="274"/>
      <c r="M14" s="274"/>
    </row>
    <row r="15" spans="1:13" s="3" customFormat="1" ht="20.100000000000001" customHeight="1">
      <c r="A15" s="8" t="s">
        <v>158</v>
      </c>
      <c r="B15" s="7">
        <f>'[41]5. Інша інформація'!G12</f>
        <v>5</v>
      </c>
      <c r="C15" s="7">
        <v>5</v>
      </c>
      <c r="D15" s="273">
        <f t="shared" ref="D15:D36" si="0">C15-B15</f>
        <v>0</v>
      </c>
      <c r="E15" s="273"/>
      <c r="F15" s="271">
        <f t="shared" ref="F15:F36" si="1">C15/B15</f>
        <v>1</v>
      </c>
      <c r="G15" s="272"/>
      <c r="H15" s="118"/>
      <c r="I15" s="118"/>
      <c r="J15" s="34"/>
      <c r="K15" s="34"/>
      <c r="L15" s="274"/>
      <c r="M15" s="274"/>
    </row>
    <row r="16" spans="1:13" s="3" customFormat="1" ht="20.100000000000001" customHeight="1">
      <c r="A16" s="8" t="s">
        <v>159</v>
      </c>
      <c r="B16" s="7">
        <f>'[41]5. Інша інформація'!G13</f>
        <v>1</v>
      </c>
      <c r="C16" s="7">
        <v>1</v>
      </c>
      <c r="D16" s="273">
        <f t="shared" si="0"/>
        <v>0</v>
      </c>
      <c r="E16" s="273"/>
      <c r="F16" s="271">
        <f t="shared" si="1"/>
        <v>1</v>
      </c>
      <c r="G16" s="272"/>
      <c r="H16" s="118"/>
      <c r="I16" s="118"/>
      <c r="J16" s="34"/>
      <c r="K16" s="34"/>
      <c r="L16" s="274"/>
      <c r="M16" s="274"/>
    </row>
    <row r="17" spans="1:13" s="3" customFormat="1" ht="20.100000000000001" customHeight="1">
      <c r="A17" s="8" t="s">
        <v>160</v>
      </c>
      <c r="B17" s="7">
        <f>'[41]5. Інша інформація'!G14</f>
        <v>3</v>
      </c>
      <c r="C17" s="7">
        <v>3</v>
      </c>
      <c r="D17" s="273">
        <f t="shared" si="0"/>
        <v>0</v>
      </c>
      <c r="E17" s="273"/>
      <c r="F17" s="271">
        <f t="shared" si="1"/>
        <v>1</v>
      </c>
      <c r="G17" s="272"/>
      <c r="H17" s="118"/>
      <c r="I17" s="118"/>
      <c r="J17" s="34"/>
      <c r="K17" s="34"/>
      <c r="L17" s="274"/>
      <c r="M17" s="274"/>
    </row>
    <row r="18" spans="1:13" s="3" customFormat="1" ht="20.100000000000001" customHeight="1">
      <c r="A18" s="8" t="s">
        <v>161</v>
      </c>
      <c r="B18" s="7">
        <f>'[41]5. Інша інформація'!G15</f>
        <v>0</v>
      </c>
      <c r="C18" s="7"/>
      <c r="D18" s="273">
        <f t="shared" si="0"/>
        <v>0</v>
      </c>
      <c r="E18" s="273"/>
      <c r="F18" s="271"/>
      <c r="G18" s="272"/>
      <c r="H18" s="118"/>
      <c r="I18" s="118"/>
      <c r="J18" s="34"/>
      <c r="K18" s="34"/>
      <c r="L18" s="274"/>
      <c r="M18" s="274"/>
    </row>
    <row r="19" spans="1:13" s="3" customFormat="1" ht="20.100000000000001" customHeight="1">
      <c r="A19" s="8" t="s">
        <v>162</v>
      </c>
      <c r="B19" s="7">
        <f>'[41]5. Інша інформація'!G16</f>
        <v>6</v>
      </c>
      <c r="C19" s="7">
        <v>7</v>
      </c>
      <c r="D19" s="273">
        <f t="shared" si="0"/>
        <v>1</v>
      </c>
      <c r="E19" s="273"/>
      <c r="F19" s="271">
        <f t="shared" si="1"/>
        <v>1.1666666666666667</v>
      </c>
      <c r="G19" s="272"/>
      <c r="H19" s="118"/>
      <c r="I19" s="118"/>
      <c r="J19" s="34"/>
      <c r="K19" s="34"/>
      <c r="L19" s="274"/>
      <c r="M19" s="274"/>
    </row>
    <row r="20" spans="1:13" s="3" customFormat="1" ht="20.100000000000001" customHeight="1">
      <c r="A20" s="8" t="s">
        <v>163</v>
      </c>
      <c r="B20" s="7">
        <f>'[41]5. Інша інформація'!G17</f>
        <v>5</v>
      </c>
      <c r="C20" s="7">
        <v>5</v>
      </c>
      <c r="D20" s="273">
        <f t="shared" si="0"/>
        <v>0</v>
      </c>
      <c r="E20" s="273"/>
      <c r="F20" s="271">
        <f>C20/B20</f>
        <v>1</v>
      </c>
      <c r="G20" s="272"/>
      <c r="H20" s="118"/>
      <c r="I20" s="118"/>
      <c r="J20" s="34"/>
      <c r="K20" s="34"/>
      <c r="L20" s="274"/>
      <c r="M20" s="274"/>
    </row>
    <row r="21" spans="1:13" s="3" customFormat="1" ht="35.25" customHeight="1">
      <c r="A21" s="10" t="s">
        <v>150</v>
      </c>
      <c r="B21" s="164">
        <f>'1.Фінансовий результат'!C117</f>
        <v>1189.5999999999999</v>
      </c>
      <c r="C21" s="164">
        <f>'1.Фінансовий результат'!D117</f>
        <v>1119.6999999999998</v>
      </c>
      <c r="D21" s="280">
        <f t="shared" si="0"/>
        <v>-69.900000000000091</v>
      </c>
      <c r="E21" s="280"/>
      <c r="F21" s="271">
        <f t="shared" si="1"/>
        <v>0.94124075319435097</v>
      </c>
      <c r="G21" s="272"/>
      <c r="H21" s="118"/>
      <c r="I21" s="118"/>
      <c r="J21" s="34"/>
      <c r="K21" s="34"/>
      <c r="L21" s="274"/>
      <c r="M21" s="274"/>
    </row>
    <row r="22" spans="1:13" s="3" customFormat="1" ht="20.100000000000001" customHeight="1">
      <c r="A22" s="8" t="s">
        <v>140</v>
      </c>
      <c r="B22" s="165">
        <f>'[41]5. Інша інформація'!G19/2</f>
        <v>118.22500000000001</v>
      </c>
      <c r="C22" s="7">
        <f>57.6+57.7</f>
        <v>115.30000000000001</v>
      </c>
      <c r="D22" s="280">
        <f t="shared" si="0"/>
        <v>-2.9249999999999972</v>
      </c>
      <c r="E22" s="280"/>
      <c r="F22" s="271">
        <f t="shared" si="1"/>
        <v>0.97525903996616625</v>
      </c>
      <c r="G22" s="272"/>
      <c r="H22" s="118"/>
      <c r="I22" s="118"/>
      <c r="J22" s="34"/>
      <c r="K22" s="34"/>
      <c r="L22" s="274"/>
      <c r="M22" s="274"/>
    </row>
    <row r="23" spans="1:13" s="3" customFormat="1" ht="36.75" customHeight="1">
      <c r="A23" s="8" t="s">
        <v>265</v>
      </c>
      <c r="B23" s="165">
        <f>'1.Фінансовий результат'!C43-B22</f>
        <v>814.57499999999993</v>
      </c>
      <c r="C23" s="165">
        <f>'1.Фінансовий результат'!D43-'5. Інша інформація'!C22</f>
        <v>751.09999999999991</v>
      </c>
      <c r="D23" s="280">
        <f t="shared" si="0"/>
        <v>-63.475000000000023</v>
      </c>
      <c r="E23" s="280"/>
      <c r="F23" s="271">
        <f t="shared" si="1"/>
        <v>0.92207592916551573</v>
      </c>
      <c r="G23" s="272"/>
      <c r="H23" s="118"/>
      <c r="I23" s="118"/>
      <c r="J23" s="34"/>
      <c r="K23" s="34"/>
      <c r="L23" s="274"/>
      <c r="M23" s="274"/>
    </row>
    <row r="24" spans="1:13" s="3" customFormat="1" ht="25.5" customHeight="1">
      <c r="A24" s="8" t="s">
        <v>141</v>
      </c>
      <c r="B24" s="165">
        <f>'1.Фінансовий результат'!C23</f>
        <v>256.79999999999995</v>
      </c>
      <c r="C24" s="165">
        <f>'1.Фінансовий результат'!D23</f>
        <v>253.29999999999984</v>
      </c>
      <c r="D24" s="280">
        <f t="shared" si="0"/>
        <v>-3.5000000000001137</v>
      </c>
      <c r="E24" s="280"/>
      <c r="F24" s="271">
        <f t="shared" si="1"/>
        <v>0.98637071651090302</v>
      </c>
      <c r="G24" s="272"/>
      <c r="H24" s="118"/>
      <c r="I24" s="118"/>
      <c r="J24" s="34"/>
      <c r="K24" s="34"/>
      <c r="L24" s="274"/>
      <c r="M24" s="274"/>
    </row>
    <row r="25" spans="1:13" s="3" customFormat="1" ht="34.5" customHeight="1">
      <c r="A25" s="10" t="s">
        <v>151</v>
      </c>
      <c r="B25" s="164">
        <f>SUM(B26:B28)</f>
        <v>1189.5999999999999</v>
      </c>
      <c r="C25" s="99">
        <f>SUM(C26:C28)</f>
        <v>1133.2999999999997</v>
      </c>
      <c r="D25" s="280">
        <f t="shared" si="0"/>
        <v>-56.300000000000182</v>
      </c>
      <c r="E25" s="280"/>
      <c r="F25" s="271">
        <f t="shared" si="1"/>
        <v>0.95267316745124397</v>
      </c>
      <c r="G25" s="272"/>
      <c r="H25" s="118"/>
      <c r="I25" s="118"/>
      <c r="J25" s="34"/>
      <c r="K25" s="34"/>
      <c r="L25" s="274"/>
      <c r="M25" s="274"/>
    </row>
    <row r="26" spans="1:13" s="3" customFormat="1" ht="20.100000000000001" customHeight="1">
      <c r="A26" s="8" t="s">
        <v>140</v>
      </c>
      <c r="B26" s="165">
        <f>B22</f>
        <v>118.22500000000001</v>
      </c>
      <c r="C26" s="7">
        <f>C22</f>
        <v>115.30000000000001</v>
      </c>
      <c r="D26" s="280">
        <f t="shared" si="0"/>
        <v>-2.9249999999999972</v>
      </c>
      <c r="E26" s="280"/>
      <c r="F26" s="271">
        <f t="shared" si="1"/>
        <v>0.97525903996616625</v>
      </c>
      <c r="G26" s="272"/>
      <c r="H26" s="118"/>
      <c r="I26" s="118"/>
      <c r="J26" s="34"/>
      <c r="K26" s="34"/>
      <c r="L26" s="274"/>
      <c r="M26" s="274"/>
    </row>
    <row r="27" spans="1:13" s="3" customFormat="1" ht="37.5" customHeight="1">
      <c r="A27" s="8" t="s">
        <v>265</v>
      </c>
      <c r="B27" s="165">
        <f>B23</f>
        <v>814.57499999999993</v>
      </c>
      <c r="C27" s="165">
        <f>C23</f>
        <v>751.09999999999991</v>
      </c>
      <c r="D27" s="280">
        <f t="shared" si="0"/>
        <v>-63.475000000000023</v>
      </c>
      <c r="E27" s="280"/>
      <c r="F27" s="271">
        <f t="shared" si="1"/>
        <v>0.92207592916551573</v>
      </c>
      <c r="G27" s="272"/>
      <c r="H27" s="118"/>
      <c r="I27" s="118"/>
      <c r="J27" s="34"/>
      <c r="K27" s="34"/>
      <c r="L27" s="274"/>
      <c r="M27" s="274"/>
    </row>
    <row r="28" spans="1:13" s="3" customFormat="1" ht="20.100000000000001" customHeight="1">
      <c r="A28" s="8" t="s">
        <v>141</v>
      </c>
      <c r="B28" s="165">
        <f>B24</f>
        <v>256.79999999999995</v>
      </c>
      <c r="C28" s="165">
        <f>C24+3.7+9.9</f>
        <v>266.89999999999981</v>
      </c>
      <c r="D28" s="280">
        <f t="shared" si="0"/>
        <v>10.099999999999852</v>
      </c>
      <c r="E28" s="280"/>
      <c r="F28" s="271">
        <f t="shared" si="1"/>
        <v>1.0393302180685353</v>
      </c>
      <c r="G28" s="272"/>
      <c r="H28" s="118"/>
      <c r="I28" s="118"/>
      <c r="J28" s="34"/>
      <c r="K28" s="34"/>
      <c r="L28" s="274"/>
      <c r="M28" s="274"/>
    </row>
    <row r="29" spans="1:13" s="3" customFormat="1" ht="38.25" customHeight="1">
      <c r="A29" s="10" t="s">
        <v>164</v>
      </c>
      <c r="B29" s="87">
        <f>ROUND(B21/B14/6*1000,0)</f>
        <v>9913</v>
      </c>
      <c r="C29" s="87">
        <f>ROUND(C21/C14/6*1000,0)</f>
        <v>8887</v>
      </c>
      <c r="D29" s="273">
        <f t="shared" si="0"/>
        <v>-1026</v>
      </c>
      <c r="E29" s="273"/>
      <c r="F29" s="271">
        <f t="shared" si="1"/>
        <v>0.89649954605064053</v>
      </c>
      <c r="G29" s="272"/>
      <c r="H29" s="118"/>
      <c r="I29" s="118"/>
      <c r="J29" s="34"/>
      <c r="K29" s="34"/>
      <c r="L29" s="274"/>
      <c r="M29" s="274"/>
    </row>
    <row r="30" spans="1:13" s="3" customFormat="1" ht="20.100000000000001" customHeight="1">
      <c r="A30" s="8" t="s">
        <v>140</v>
      </c>
      <c r="B30" s="86">
        <f>ROUND(B22/6*1000,0)</f>
        <v>19704</v>
      </c>
      <c r="C30" s="86">
        <f>ROUND(C22/6*1000,0)</f>
        <v>19217</v>
      </c>
      <c r="D30" s="273">
        <f t="shared" si="0"/>
        <v>-487</v>
      </c>
      <c r="E30" s="273"/>
      <c r="F30" s="271">
        <f t="shared" si="1"/>
        <v>0.97528420625253753</v>
      </c>
      <c r="G30" s="272"/>
      <c r="H30" s="118"/>
      <c r="I30" s="118"/>
      <c r="J30" s="34"/>
      <c r="K30" s="34"/>
      <c r="L30" s="274"/>
      <c r="M30" s="274"/>
    </row>
    <row r="31" spans="1:13" s="3" customFormat="1" ht="37.5">
      <c r="A31" s="8" t="s">
        <v>265</v>
      </c>
      <c r="B31" s="86">
        <f>ROUND(B23/(B16+B17+B15-1)/6*1000,0)</f>
        <v>16970</v>
      </c>
      <c r="C31" s="86">
        <f>ROUND(C23/(C16+C17+C15-1)/6*1000,0)</f>
        <v>15648</v>
      </c>
      <c r="D31" s="273">
        <f t="shared" si="0"/>
        <v>-1322</v>
      </c>
      <c r="E31" s="273"/>
      <c r="F31" s="271">
        <f t="shared" si="1"/>
        <v>0.92209781968179139</v>
      </c>
      <c r="G31" s="272"/>
      <c r="H31" s="118"/>
      <c r="I31" s="118"/>
      <c r="J31" s="34"/>
      <c r="K31" s="34"/>
      <c r="L31" s="274"/>
      <c r="M31" s="274"/>
    </row>
    <row r="32" spans="1:13" s="3" customFormat="1" ht="20.100000000000001" customHeight="1">
      <c r="A32" s="8" t="s">
        <v>141</v>
      </c>
      <c r="B32" s="86">
        <f>ROUND(B24/B19/6*1000,0)</f>
        <v>7133</v>
      </c>
      <c r="C32" s="86">
        <f>ROUND(C24/C19/6*1000,0)</f>
        <v>6031</v>
      </c>
      <c r="D32" s="273">
        <f t="shared" si="0"/>
        <v>-1102</v>
      </c>
      <c r="E32" s="273"/>
      <c r="F32" s="271">
        <f t="shared" si="1"/>
        <v>0.84550679938314877</v>
      </c>
      <c r="G32" s="272"/>
      <c r="H32" s="118"/>
      <c r="I32" s="118"/>
      <c r="J32" s="34"/>
      <c r="K32" s="34"/>
      <c r="L32" s="274"/>
      <c r="M32" s="274"/>
    </row>
    <row r="33" spans="1:13" s="3" customFormat="1" ht="37.5" customHeight="1">
      <c r="A33" s="10" t="s">
        <v>165</v>
      </c>
      <c r="B33" s="87">
        <f>ROUND(B25/B14/6*1000,0)</f>
        <v>9913</v>
      </c>
      <c r="C33" s="87">
        <f>ROUND(C25/C14/6*1000,0)</f>
        <v>8994</v>
      </c>
      <c r="D33" s="273">
        <f t="shared" si="0"/>
        <v>-919</v>
      </c>
      <c r="E33" s="273"/>
      <c r="F33" s="271">
        <f t="shared" si="1"/>
        <v>0.9072934530414607</v>
      </c>
      <c r="G33" s="272"/>
      <c r="H33" s="118"/>
      <c r="I33" s="118"/>
      <c r="J33" s="34"/>
      <c r="K33" s="34"/>
      <c r="L33" s="274"/>
      <c r="M33" s="274"/>
    </row>
    <row r="34" spans="1:13" s="3" customFormat="1" ht="20.100000000000001" customHeight="1">
      <c r="A34" s="8" t="s">
        <v>140</v>
      </c>
      <c r="B34" s="86">
        <f>ROUND(B26/6*1000,0)</f>
        <v>19704</v>
      </c>
      <c r="C34" s="86">
        <f>ROUND(C26/6*1000,0)</f>
        <v>19217</v>
      </c>
      <c r="D34" s="273">
        <f t="shared" si="0"/>
        <v>-487</v>
      </c>
      <c r="E34" s="273"/>
      <c r="F34" s="271">
        <f t="shared" si="1"/>
        <v>0.97528420625253753</v>
      </c>
      <c r="G34" s="272"/>
      <c r="H34" s="118"/>
      <c r="I34" s="118"/>
      <c r="J34" s="34"/>
      <c r="K34" s="34"/>
      <c r="L34" s="274"/>
      <c r="M34" s="274"/>
    </row>
    <row r="35" spans="1:13" s="3" customFormat="1" ht="37.5">
      <c r="A35" s="8" t="s">
        <v>265</v>
      </c>
      <c r="B35" s="86">
        <f>ROUND(B27/(B16+B17+B15-1)/6*1000,0)</f>
        <v>16970</v>
      </c>
      <c r="C35" s="86">
        <f>ROUND(C27/(C16+C17+C15-1)/6*1000,0)</f>
        <v>15648</v>
      </c>
      <c r="D35" s="273">
        <f t="shared" si="0"/>
        <v>-1322</v>
      </c>
      <c r="E35" s="273"/>
      <c r="F35" s="271">
        <f t="shared" si="1"/>
        <v>0.92209781968179139</v>
      </c>
      <c r="G35" s="272"/>
      <c r="H35" s="118"/>
      <c r="I35" s="118"/>
      <c r="J35" s="34"/>
      <c r="K35" s="34"/>
      <c r="L35" s="274"/>
      <c r="M35" s="274"/>
    </row>
    <row r="36" spans="1:13" s="3" customFormat="1" ht="20.100000000000001" customHeight="1">
      <c r="A36" s="8" t="s">
        <v>141</v>
      </c>
      <c r="B36" s="86">
        <f>ROUND(B28/B19/6*1000,0)</f>
        <v>7133</v>
      </c>
      <c r="C36" s="86">
        <f>ROUND(C28/C19/6*1000,0)</f>
        <v>6355</v>
      </c>
      <c r="D36" s="273">
        <f t="shared" si="0"/>
        <v>-778</v>
      </c>
      <c r="E36" s="273"/>
      <c r="F36" s="271">
        <f t="shared" si="1"/>
        <v>0.89092948268610683</v>
      </c>
      <c r="G36" s="272"/>
      <c r="H36" s="118"/>
      <c r="I36" s="118"/>
      <c r="J36" s="34"/>
      <c r="K36" s="34"/>
      <c r="L36" s="274"/>
      <c r="M36" s="274"/>
    </row>
    <row r="37" spans="1:13" ht="16.5" customHeight="1">
      <c r="A37" s="24"/>
      <c r="B37" s="24"/>
      <c r="C37" s="189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5" customHeight="1">
      <c r="A38" s="25"/>
      <c r="B38" s="25"/>
      <c r="C38" s="146"/>
      <c r="D38" s="25"/>
      <c r="E38" s="25"/>
      <c r="F38" s="25"/>
      <c r="G38" s="25"/>
    </row>
    <row r="39" spans="1:13" ht="20.100000000000001" customHeight="1">
      <c r="A39" s="71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21.95" customHeight="1">
      <c r="A40" s="278" t="s">
        <v>182</v>
      </c>
      <c r="B40" s="278"/>
      <c r="C40" s="278"/>
      <c r="D40" s="278"/>
      <c r="E40" s="278"/>
      <c r="F40" s="278"/>
      <c r="G40" s="278"/>
      <c r="H40" s="278"/>
    </row>
    <row r="41" spans="1:13" ht="20.100000000000001" customHeight="1">
      <c r="A41" s="20"/>
    </row>
    <row r="42" spans="1:13" ht="63.95" customHeight="1">
      <c r="A42" s="232" t="s">
        <v>142</v>
      </c>
      <c r="B42" s="232" t="s">
        <v>226</v>
      </c>
      <c r="C42" s="232"/>
      <c r="D42" s="232" t="s">
        <v>225</v>
      </c>
      <c r="E42" s="232"/>
      <c r="F42" s="232" t="s">
        <v>227</v>
      </c>
      <c r="G42" s="232"/>
      <c r="H42" s="7" t="s">
        <v>228</v>
      </c>
      <c r="I42" s="52"/>
      <c r="J42" s="52"/>
      <c r="K42" s="52"/>
      <c r="L42" s="52"/>
      <c r="M42" s="52"/>
    </row>
    <row r="43" spans="1:13" ht="206.25">
      <c r="A43" s="232"/>
      <c r="B43" s="7" t="s">
        <v>166</v>
      </c>
      <c r="C43" s="7" t="s">
        <v>167</v>
      </c>
      <c r="D43" s="7" t="s">
        <v>166</v>
      </c>
      <c r="E43" s="7" t="s">
        <v>167</v>
      </c>
      <c r="F43" s="7" t="s">
        <v>166</v>
      </c>
      <c r="G43" s="7" t="s">
        <v>167</v>
      </c>
      <c r="H43" s="7" t="s">
        <v>166</v>
      </c>
      <c r="I43" s="52"/>
      <c r="J43" s="52"/>
      <c r="K43" s="52"/>
      <c r="L43" s="52"/>
      <c r="M43" s="52"/>
    </row>
    <row r="44" spans="1:13" ht="18" customHeight="1">
      <c r="A44" s="7">
        <v>1</v>
      </c>
      <c r="B44" s="7">
        <v>2</v>
      </c>
      <c r="C44" s="7">
        <v>3</v>
      </c>
      <c r="D44" s="7">
        <v>4</v>
      </c>
      <c r="E44" s="7">
        <v>5</v>
      </c>
      <c r="F44" s="7">
        <v>6</v>
      </c>
      <c r="G44" s="6">
        <v>7</v>
      </c>
      <c r="H44" s="6">
        <v>8</v>
      </c>
      <c r="I44" s="26"/>
      <c r="J44" s="26"/>
      <c r="K44" s="26"/>
      <c r="L44" s="26"/>
      <c r="M44" s="26"/>
    </row>
    <row r="45" spans="1:13" s="229" customFormat="1" ht="37.5">
      <c r="A45" s="216" t="str">
        <f>'[37]5. Інша інформація'!A46</f>
        <v>Оплата за електроенергію на освітлення міста</v>
      </c>
      <c r="B45" s="210">
        <f>'1.Фінансовий результат'!C13/1.2</f>
        <v>5343.666666666667</v>
      </c>
      <c r="C45" s="210" t="s">
        <v>275</v>
      </c>
      <c r="D45" s="210">
        <f>'1.Фінансовий результат'!D13/1.2</f>
        <v>5280.333333333333</v>
      </c>
      <c r="E45" s="210" t="s">
        <v>276</v>
      </c>
      <c r="F45" s="210">
        <f>D45-B45</f>
        <v>-63.33333333333394</v>
      </c>
      <c r="G45" s="161" t="s">
        <v>277</v>
      </c>
      <c r="H45" s="227">
        <f>D45/B45</f>
        <v>0.98814796332106536</v>
      </c>
      <c r="I45" s="228"/>
      <c r="J45" s="228"/>
      <c r="K45" s="228"/>
      <c r="L45" s="228"/>
      <c r="M45" s="228"/>
    </row>
    <row r="46" spans="1:13">
      <c r="A46" s="8" t="str">
        <f>'[37]5. Інша інформація'!A47</f>
        <v>Інші послуги</v>
      </c>
      <c r="B46" s="12">
        <f>'1.Фінансовий результат'!C11/1.2</f>
        <v>578.24999999999989</v>
      </c>
      <c r="C46" s="12"/>
      <c r="D46" s="12">
        <f>'1.Фінансовий результат'!D11/1.2</f>
        <v>567.66666666666674</v>
      </c>
      <c r="E46" s="86"/>
      <c r="F46" s="12">
        <f>D46-B46</f>
        <v>-10.583333333333144</v>
      </c>
      <c r="G46" s="86"/>
      <c r="H46" s="171">
        <f>D46/B46</f>
        <v>0.98169765095835171</v>
      </c>
      <c r="I46" s="118"/>
      <c r="J46" s="118"/>
      <c r="K46" s="118"/>
      <c r="L46" s="118"/>
      <c r="M46" s="118"/>
    </row>
    <row r="47" spans="1:13" ht="20.100000000000001" customHeight="1">
      <c r="A47" s="8" t="s">
        <v>21</v>
      </c>
      <c r="B47" s="12">
        <f>SUM(B45:B46)</f>
        <v>5921.916666666667</v>
      </c>
      <c r="C47" s="12"/>
      <c r="D47" s="12">
        <f>SUM(D45:D46)</f>
        <v>5848</v>
      </c>
      <c r="E47" s="86"/>
      <c r="F47" s="12">
        <f>D47-B47</f>
        <v>-73.91666666666697</v>
      </c>
      <c r="G47" s="87"/>
      <c r="H47" s="171">
        <f>D47/B47</f>
        <v>0.98751811772652431</v>
      </c>
      <c r="I47" s="119"/>
      <c r="J47" s="119"/>
      <c r="K47" s="119"/>
      <c r="L47" s="119"/>
      <c r="M47" s="119"/>
    </row>
    <row r="48" spans="1:13" ht="20.100000000000001" customHeight="1">
      <c r="A48" s="22"/>
      <c r="B48" s="23"/>
      <c r="C48" s="23"/>
      <c r="D48" s="23"/>
      <c r="E48" s="23"/>
      <c r="F48" s="13"/>
      <c r="G48" s="13"/>
      <c r="H48" s="5"/>
      <c r="I48" s="5"/>
      <c r="J48" s="5"/>
      <c r="K48" s="5"/>
      <c r="L48" s="5"/>
      <c r="M48" s="5"/>
    </row>
    <row r="49" spans="1:13" ht="21.95" customHeight="1">
      <c r="A49" s="264" t="s">
        <v>183</v>
      </c>
      <c r="B49" s="265"/>
      <c r="C49" s="265"/>
      <c r="D49" s="265"/>
      <c r="E49" s="265"/>
      <c r="F49" s="265"/>
      <c r="G49" s="265"/>
      <c r="H49" s="5"/>
      <c r="I49" s="5"/>
      <c r="J49" s="5"/>
      <c r="K49" s="5"/>
      <c r="L49" s="5"/>
      <c r="M49" s="5"/>
    </row>
    <row r="50" spans="1:13" ht="20.100000000000001" customHeight="1">
      <c r="A50" s="20"/>
    </row>
    <row r="51" spans="1:13" ht="63.95" customHeight="1">
      <c r="A51" s="7" t="s">
        <v>67</v>
      </c>
      <c r="B51" s="7" t="s">
        <v>29</v>
      </c>
      <c r="C51" s="7" t="s">
        <v>188</v>
      </c>
      <c r="D51" s="7" t="s">
        <v>26</v>
      </c>
      <c r="E51" s="7" t="s">
        <v>168</v>
      </c>
      <c r="F51" s="7" t="s">
        <v>36</v>
      </c>
      <c r="G51" s="7" t="s">
        <v>13</v>
      </c>
      <c r="H51" s="52"/>
      <c r="I51" s="52"/>
      <c r="J51" s="52"/>
      <c r="K51" s="52"/>
      <c r="L51" s="52"/>
      <c r="M51" s="52"/>
    </row>
    <row r="52" spans="1:13" ht="18" customHeight="1">
      <c r="A52" s="6">
        <v>1</v>
      </c>
      <c r="B52" s="6">
        <v>2</v>
      </c>
      <c r="C52" s="6">
        <v>3</v>
      </c>
      <c r="D52" s="6">
        <v>4</v>
      </c>
      <c r="E52" s="6">
        <v>5</v>
      </c>
      <c r="F52" s="100">
        <v>6</v>
      </c>
      <c r="G52" s="6">
        <v>7</v>
      </c>
      <c r="H52" s="26"/>
      <c r="I52" s="26"/>
      <c r="J52" s="26"/>
      <c r="K52" s="26"/>
      <c r="L52" s="26"/>
      <c r="M52" s="26"/>
    </row>
    <row r="53" spans="1:13" ht="20.100000000000001" customHeight="1">
      <c r="A53" s="8"/>
      <c r="B53" s="86"/>
      <c r="C53" s="86"/>
      <c r="D53" s="86"/>
      <c r="E53" s="86"/>
      <c r="F53" s="12"/>
      <c r="G53" s="7"/>
      <c r="H53" s="52"/>
      <c r="I53" s="118"/>
      <c r="J53" s="118"/>
      <c r="K53" s="118"/>
      <c r="L53" s="118"/>
      <c r="M53" s="118"/>
    </row>
    <row r="54" spans="1:13" ht="20.100000000000001" customHeight="1">
      <c r="A54" s="8"/>
      <c r="B54" s="86"/>
      <c r="C54" s="101"/>
      <c r="D54" s="86"/>
      <c r="E54" s="101"/>
      <c r="F54" s="102"/>
      <c r="G54" s="7"/>
      <c r="H54" s="52"/>
      <c r="I54" s="118"/>
      <c r="J54" s="118"/>
      <c r="K54" s="118"/>
      <c r="L54" s="118"/>
      <c r="M54" s="118"/>
    </row>
    <row r="55" spans="1:13" ht="20.100000000000001" customHeight="1">
      <c r="A55" s="8"/>
      <c r="B55" s="86"/>
      <c r="C55" s="86"/>
      <c r="D55" s="86"/>
      <c r="E55" s="86"/>
      <c r="F55" s="12"/>
      <c r="G55" s="7"/>
      <c r="H55" s="52"/>
      <c r="I55" s="118"/>
      <c r="J55" s="118"/>
      <c r="K55" s="118"/>
      <c r="L55" s="118"/>
      <c r="M55" s="118"/>
    </row>
    <row r="56" spans="1:13" ht="20.100000000000001" customHeight="1">
      <c r="A56" s="8" t="s">
        <v>21</v>
      </c>
      <c r="B56" s="7" t="s">
        <v>14</v>
      </c>
      <c r="C56" s="7"/>
      <c r="D56" s="7" t="s">
        <v>14</v>
      </c>
      <c r="E56" s="7" t="s">
        <v>14</v>
      </c>
      <c r="F56" s="7"/>
      <c r="G56" s="7" t="s">
        <v>14</v>
      </c>
      <c r="H56" s="52"/>
      <c r="I56" s="118"/>
      <c r="J56" s="118"/>
      <c r="K56" s="118"/>
      <c r="L56" s="118"/>
      <c r="M56" s="118"/>
    </row>
    <row r="57" spans="1:13" ht="20.100000000000001" customHeight="1">
      <c r="A57" s="13"/>
      <c r="B57" s="26"/>
      <c r="C57" s="26"/>
      <c r="D57" s="26"/>
      <c r="E57" s="26"/>
      <c r="F57" s="26"/>
      <c r="G57" s="26"/>
      <c r="H57" s="26"/>
      <c r="I57" s="3"/>
      <c r="J57" s="3"/>
      <c r="K57" s="3"/>
      <c r="L57" s="3"/>
      <c r="M57" s="3"/>
    </row>
    <row r="58" spans="1:13" ht="21.95" customHeight="1">
      <c r="A58" s="264" t="s">
        <v>184</v>
      </c>
      <c r="B58" s="265"/>
      <c r="C58" s="265"/>
      <c r="D58" s="265"/>
      <c r="E58" s="265"/>
      <c r="F58" s="265"/>
      <c r="G58" s="265"/>
      <c r="H58" s="5"/>
      <c r="I58" s="5"/>
      <c r="J58" s="5"/>
      <c r="K58" s="5"/>
      <c r="L58" s="5"/>
      <c r="M58" s="5"/>
    </row>
    <row r="59" spans="1:13" ht="20.100000000000001" customHeight="1">
      <c r="A59" s="5"/>
      <c r="B59" s="18"/>
      <c r="C59" s="13"/>
      <c r="D59" s="5"/>
      <c r="E59" s="5"/>
      <c r="F59" s="5"/>
      <c r="G59" s="5"/>
    </row>
    <row r="60" spans="1:13" ht="63.95" customHeight="1">
      <c r="A60" s="259" t="s">
        <v>25</v>
      </c>
      <c r="B60" s="259" t="s">
        <v>229</v>
      </c>
      <c r="C60" s="233" t="s">
        <v>231</v>
      </c>
      <c r="D60" s="245"/>
      <c r="E60" s="283" t="s">
        <v>232</v>
      </c>
      <c r="F60" s="284"/>
      <c r="G60" s="259" t="s">
        <v>233</v>
      </c>
      <c r="H60" s="52"/>
      <c r="I60" s="52"/>
      <c r="J60" s="52"/>
      <c r="K60" s="52"/>
      <c r="L60" s="52"/>
      <c r="M60" s="52"/>
    </row>
    <row r="61" spans="1:13" ht="18.75" customHeight="1">
      <c r="A61" s="261"/>
      <c r="B61" s="261"/>
      <c r="C61" s="7" t="s">
        <v>230</v>
      </c>
      <c r="D61" s="6" t="s">
        <v>209</v>
      </c>
      <c r="E61" s="145" t="s">
        <v>230</v>
      </c>
      <c r="F61" s="6" t="s">
        <v>209</v>
      </c>
      <c r="G61" s="268"/>
      <c r="H61" s="52"/>
      <c r="I61" s="52"/>
      <c r="J61" s="52"/>
      <c r="K61" s="52"/>
      <c r="L61" s="52"/>
      <c r="M61" s="52"/>
    </row>
    <row r="62" spans="1:13" ht="18" customHeight="1">
      <c r="A62" s="7">
        <v>1</v>
      </c>
      <c r="B62" s="7">
        <v>2</v>
      </c>
      <c r="C62" s="7">
        <v>3</v>
      </c>
      <c r="D62" s="6">
        <v>4</v>
      </c>
      <c r="E62" s="145">
        <v>5</v>
      </c>
      <c r="F62" s="6">
        <v>6</v>
      </c>
      <c r="G62" s="6">
        <v>7</v>
      </c>
      <c r="H62" s="26"/>
      <c r="I62" s="26"/>
      <c r="J62" s="26"/>
      <c r="K62" s="26"/>
      <c r="L62" s="26"/>
      <c r="M62" s="26"/>
    </row>
    <row r="63" spans="1:13" ht="20.100000000000001" customHeight="1">
      <c r="A63" s="8" t="s">
        <v>169</v>
      </c>
      <c r="B63" s="8"/>
      <c r="C63" s="7"/>
      <c r="D63" s="100"/>
      <c r="E63" s="142"/>
      <c r="F63" s="100"/>
      <c r="G63" s="100"/>
      <c r="H63" s="118"/>
      <c r="I63" s="118"/>
      <c r="J63" s="118"/>
      <c r="K63" s="118"/>
      <c r="L63" s="118"/>
      <c r="M63" s="118"/>
    </row>
    <row r="64" spans="1:13" ht="20.100000000000001" customHeight="1">
      <c r="A64" s="8" t="s">
        <v>53</v>
      </c>
      <c r="B64" s="8"/>
      <c r="C64" s="7"/>
      <c r="D64" s="100"/>
      <c r="E64" s="142"/>
      <c r="F64" s="100"/>
      <c r="G64" s="100"/>
      <c r="H64" s="118"/>
      <c r="I64" s="118"/>
      <c r="J64" s="118"/>
      <c r="K64" s="118"/>
      <c r="L64" s="118"/>
      <c r="M64" s="118"/>
    </row>
    <row r="65" spans="1:22" ht="20.100000000000001" customHeight="1">
      <c r="A65" s="8"/>
      <c r="B65" s="8"/>
      <c r="C65" s="7"/>
      <c r="D65" s="100"/>
      <c r="E65" s="142"/>
      <c r="F65" s="100"/>
      <c r="G65" s="144"/>
      <c r="H65" s="118"/>
      <c r="I65" s="118"/>
      <c r="J65" s="118"/>
      <c r="K65" s="118"/>
      <c r="L65" s="118"/>
      <c r="M65" s="118"/>
    </row>
    <row r="66" spans="1:22" ht="20.100000000000001" customHeight="1">
      <c r="A66" s="8" t="s">
        <v>170</v>
      </c>
      <c r="B66" s="8"/>
      <c r="C66" s="7"/>
      <c r="D66" s="100"/>
      <c r="E66" s="142"/>
      <c r="F66" s="100"/>
      <c r="G66" s="100"/>
      <c r="H66" s="118"/>
      <c r="I66" s="118"/>
      <c r="J66" s="118"/>
      <c r="K66" s="118"/>
      <c r="L66" s="118"/>
      <c r="M66" s="118"/>
    </row>
    <row r="67" spans="1:22" ht="20.100000000000001" customHeight="1">
      <c r="A67" s="8" t="s">
        <v>54</v>
      </c>
      <c r="B67" s="8"/>
      <c r="C67" s="7"/>
      <c r="D67" s="100"/>
      <c r="E67" s="142"/>
      <c r="F67" s="100"/>
      <c r="G67" s="100"/>
      <c r="H67" s="118"/>
      <c r="I67" s="118"/>
      <c r="J67" s="118"/>
      <c r="K67" s="118"/>
      <c r="L67" s="118"/>
      <c r="M67" s="118"/>
    </row>
    <row r="68" spans="1:22" ht="20.100000000000001" customHeight="1">
      <c r="A68" s="8"/>
      <c r="B68" s="8"/>
      <c r="C68" s="7"/>
      <c r="D68" s="100"/>
      <c r="E68" s="142"/>
      <c r="F68" s="100"/>
      <c r="G68" s="144"/>
      <c r="H68" s="118"/>
      <c r="I68" s="118"/>
      <c r="J68" s="118"/>
      <c r="K68" s="118"/>
      <c r="L68" s="118"/>
      <c r="M68" s="118"/>
    </row>
    <row r="69" spans="1:22" ht="20.100000000000001" customHeight="1">
      <c r="A69" s="8" t="s">
        <v>171</v>
      </c>
      <c r="B69" s="8"/>
      <c r="C69" s="7"/>
      <c r="D69" s="100"/>
      <c r="E69" s="142"/>
      <c r="F69" s="100"/>
      <c r="G69" s="100"/>
      <c r="H69" s="118"/>
      <c r="I69" s="118"/>
      <c r="J69" s="118"/>
      <c r="K69" s="118"/>
      <c r="L69" s="118"/>
      <c r="M69" s="118"/>
    </row>
    <row r="70" spans="1:22" ht="20.100000000000001" customHeight="1">
      <c r="A70" s="8" t="s">
        <v>53</v>
      </c>
      <c r="B70" s="8"/>
      <c r="C70" s="7"/>
      <c r="D70" s="100"/>
      <c r="E70" s="142"/>
      <c r="F70" s="100"/>
      <c r="G70" s="100"/>
      <c r="H70" s="118"/>
      <c r="I70" s="118"/>
      <c r="J70" s="118"/>
      <c r="K70" s="118"/>
      <c r="L70" s="118"/>
      <c r="M70" s="118"/>
    </row>
    <row r="71" spans="1:22" ht="13.5" customHeight="1">
      <c r="A71" s="8"/>
      <c r="B71" s="8"/>
      <c r="C71" s="140"/>
      <c r="D71" s="100"/>
      <c r="E71" s="142"/>
      <c r="F71" s="100"/>
      <c r="G71" s="100"/>
      <c r="H71" s="118"/>
      <c r="I71" s="118"/>
      <c r="J71" s="118"/>
      <c r="K71" s="118"/>
      <c r="L71" s="118"/>
      <c r="M71" s="118"/>
    </row>
    <row r="72" spans="1:22" ht="20.100000000000001" customHeight="1">
      <c r="A72" s="8" t="s">
        <v>21</v>
      </c>
      <c r="B72" s="8"/>
      <c r="C72" s="140"/>
      <c r="D72" s="143"/>
      <c r="E72" s="142"/>
      <c r="F72" s="143"/>
      <c r="G72" s="143"/>
      <c r="H72" s="118"/>
      <c r="I72" s="118"/>
      <c r="J72" s="118"/>
      <c r="K72" s="118"/>
      <c r="L72" s="118"/>
      <c r="M72" s="118"/>
    </row>
    <row r="73" spans="1:22">
      <c r="C73" s="190"/>
      <c r="D73" s="32"/>
      <c r="E73" s="32"/>
    </row>
    <row r="74" spans="1:22">
      <c r="C74" s="190"/>
      <c r="D74" s="32"/>
      <c r="E74" s="32"/>
    </row>
    <row r="75" spans="1:22">
      <c r="A75" s="266" t="s">
        <v>185</v>
      </c>
      <c r="B75" s="267"/>
      <c r="C75" s="267"/>
      <c r="D75" s="267"/>
      <c r="E75" s="267"/>
      <c r="F75" s="267"/>
      <c r="G75" s="267"/>
      <c r="H75" s="267"/>
      <c r="I75" s="267"/>
      <c r="J75" s="267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1:22">
      <c r="A76" s="53"/>
      <c r="B76" s="53"/>
      <c r="C76" s="191"/>
      <c r="D76" s="53"/>
      <c r="E76" s="53"/>
      <c r="F76" s="53"/>
      <c r="G76" s="53"/>
      <c r="H76" s="53"/>
      <c r="I76" s="53"/>
      <c r="J76" s="53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1:22">
      <c r="A77" s="286" t="s">
        <v>16</v>
      </c>
      <c r="B77" s="286" t="s">
        <v>114</v>
      </c>
      <c r="C77" s="259" t="s">
        <v>115</v>
      </c>
      <c r="D77" s="259" t="s">
        <v>180</v>
      </c>
      <c r="E77" s="259" t="s">
        <v>116</v>
      </c>
      <c r="F77" s="233" t="s">
        <v>189</v>
      </c>
      <c r="G77" s="234"/>
      <c r="H77" s="234"/>
      <c r="I77" s="234"/>
      <c r="J77" s="245"/>
      <c r="K77" s="52"/>
      <c r="L77" s="52"/>
      <c r="M77" s="52"/>
      <c r="N77" s="52"/>
      <c r="O77" s="26"/>
      <c r="P77" s="26"/>
      <c r="Q77" s="26"/>
      <c r="R77" s="26"/>
      <c r="S77" s="26"/>
      <c r="T77" s="26"/>
      <c r="U77" s="26"/>
      <c r="V77" s="26"/>
    </row>
    <row r="78" spans="1:22" ht="18.75" customHeight="1">
      <c r="A78" s="287"/>
      <c r="B78" s="287"/>
      <c r="C78" s="261"/>
      <c r="D78" s="261"/>
      <c r="E78" s="261"/>
      <c r="F78" s="116" t="s">
        <v>117</v>
      </c>
      <c r="G78" s="7" t="s">
        <v>118</v>
      </c>
      <c r="H78" s="7" t="s">
        <v>15</v>
      </c>
      <c r="I78" s="7" t="s">
        <v>119</v>
      </c>
      <c r="J78" s="109" t="s">
        <v>120</v>
      </c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</row>
    <row r="79" spans="1:22">
      <c r="A79" s="62">
        <v>1</v>
      </c>
      <c r="B79" s="63">
        <v>2</v>
      </c>
      <c r="C79" s="103">
        <v>3</v>
      </c>
      <c r="D79" s="103">
        <v>4</v>
      </c>
      <c r="E79" s="104">
        <v>5</v>
      </c>
      <c r="F79" s="103">
        <v>6</v>
      </c>
      <c r="G79" s="103">
        <v>7</v>
      </c>
      <c r="H79" s="103">
        <v>8</v>
      </c>
      <c r="I79" s="103">
        <v>9</v>
      </c>
      <c r="J79" s="108">
        <v>10</v>
      </c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71"/>
      <c r="V79" s="71"/>
    </row>
    <row r="80" spans="1:22">
      <c r="A80" s="62"/>
      <c r="B80" s="63"/>
      <c r="C80" s="103"/>
      <c r="D80" s="103"/>
      <c r="E80" s="104"/>
      <c r="F80" s="112"/>
      <c r="G80" s="112"/>
      <c r="H80" s="112"/>
      <c r="I80" s="112"/>
      <c r="J80" s="110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</row>
    <row r="81" spans="1:22">
      <c r="A81" s="62"/>
      <c r="B81" s="63"/>
      <c r="C81" s="103"/>
      <c r="D81" s="103"/>
      <c r="E81" s="104"/>
      <c r="F81" s="112"/>
      <c r="G81" s="112"/>
      <c r="H81" s="112"/>
      <c r="I81" s="112"/>
      <c r="J81" s="110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</row>
    <row r="82" spans="1:22">
      <c r="A82" s="62"/>
      <c r="B82" s="63"/>
      <c r="C82" s="103"/>
      <c r="D82" s="103"/>
      <c r="E82" s="104"/>
      <c r="F82" s="112"/>
      <c r="G82" s="112"/>
      <c r="H82" s="112"/>
      <c r="I82" s="112"/>
      <c r="J82" s="110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</row>
    <row r="83" spans="1:22">
      <c r="A83" s="62"/>
      <c r="B83" s="63"/>
      <c r="C83" s="103"/>
      <c r="D83" s="103"/>
      <c r="E83" s="104"/>
      <c r="F83" s="112"/>
      <c r="G83" s="112"/>
      <c r="H83" s="112"/>
      <c r="I83" s="112"/>
      <c r="J83" s="110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</row>
    <row r="84" spans="1:22">
      <c r="A84" s="113" t="s">
        <v>21</v>
      </c>
      <c r="B84" s="15"/>
      <c r="C84" s="15"/>
      <c r="D84" s="115"/>
      <c r="E84" s="114"/>
      <c r="F84" s="15"/>
      <c r="G84" s="15"/>
      <c r="H84" s="15"/>
      <c r="I84" s="15"/>
      <c r="J84" s="105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</row>
    <row r="85" spans="1:22">
      <c r="A85" s="36"/>
      <c r="B85" s="36"/>
      <c r="C85" s="37"/>
      <c r="D85" s="36"/>
      <c r="E85" s="36"/>
      <c r="F85" s="36"/>
      <c r="G85" s="36"/>
      <c r="H85" s="36"/>
      <c r="I85" s="36"/>
      <c r="J85" s="36"/>
      <c r="K85" s="37"/>
      <c r="L85" s="37"/>
      <c r="M85" s="37"/>
      <c r="N85" s="37"/>
      <c r="O85" s="54"/>
      <c r="P85" s="54"/>
      <c r="Q85" s="54"/>
      <c r="R85" s="54"/>
      <c r="S85" s="54"/>
      <c r="T85" s="54"/>
      <c r="U85" s="55"/>
      <c r="V85" s="55"/>
    </row>
    <row r="86" spans="1:22">
      <c r="A86" s="266" t="s">
        <v>186</v>
      </c>
      <c r="B86" s="267"/>
      <c r="C86" s="267"/>
      <c r="D86" s="267"/>
      <c r="E86" s="267"/>
      <c r="F86" s="267"/>
      <c r="G86" s="267"/>
      <c r="H86" s="267"/>
      <c r="I86" s="267"/>
      <c r="J86" s="267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</row>
    <row r="87" spans="1:22">
      <c r="A87" s="38"/>
      <c r="B87" s="38"/>
      <c r="C87" s="13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</row>
    <row r="88" spans="1:22">
      <c r="A88" s="282" t="s">
        <v>16</v>
      </c>
      <c r="B88" s="282" t="s">
        <v>121</v>
      </c>
      <c r="C88" s="259" t="s">
        <v>114</v>
      </c>
      <c r="D88" s="259" t="s">
        <v>180</v>
      </c>
      <c r="E88" s="259" t="s">
        <v>122</v>
      </c>
      <c r="F88" s="233" t="s">
        <v>123</v>
      </c>
      <c r="G88" s="234"/>
      <c r="H88" s="234"/>
      <c r="I88" s="234"/>
      <c r="J88" s="245"/>
      <c r="K88" s="52"/>
      <c r="L88" s="52"/>
      <c r="M88" s="52"/>
      <c r="N88" s="52"/>
      <c r="O88" s="52"/>
      <c r="P88" s="52"/>
      <c r="Q88" s="52"/>
      <c r="R88" s="52"/>
      <c r="S88" s="52"/>
      <c r="T88" s="26"/>
      <c r="U88" s="26"/>
      <c r="V88" s="26"/>
    </row>
    <row r="89" spans="1:22">
      <c r="A89" s="282"/>
      <c r="B89" s="282"/>
      <c r="C89" s="260"/>
      <c r="D89" s="260"/>
      <c r="E89" s="260"/>
      <c r="F89" s="259" t="s">
        <v>124</v>
      </c>
      <c r="G89" s="279" t="s">
        <v>230</v>
      </c>
      <c r="H89" s="275" t="s">
        <v>209</v>
      </c>
      <c r="I89" s="232" t="s">
        <v>210</v>
      </c>
      <c r="J89" s="259" t="s">
        <v>211</v>
      </c>
      <c r="K89" s="52"/>
      <c r="L89" s="52"/>
      <c r="M89" s="52"/>
      <c r="N89" s="52"/>
      <c r="O89" s="52"/>
      <c r="P89" s="52"/>
      <c r="Q89" s="52"/>
      <c r="R89" s="52"/>
      <c r="S89" s="52"/>
      <c r="T89" s="26"/>
      <c r="U89" s="26"/>
      <c r="V89" s="26"/>
    </row>
    <row r="90" spans="1:22">
      <c r="A90" s="282"/>
      <c r="B90" s="282"/>
      <c r="C90" s="261"/>
      <c r="D90" s="261"/>
      <c r="E90" s="261"/>
      <c r="F90" s="261"/>
      <c r="G90" s="268"/>
      <c r="H90" s="276"/>
      <c r="I90" s="277"/>
      <c r="J90" s="261"/>
      <c r="K90" s="52"/>
      <c r="L90" s="52"/>
      <c r="M90" s="52"/>
      <c r="N90" s="52"/>
      <c r="O90" s="52"/>
      <c r="P90" s="52"/>
      <c r="Q90" s="52"/>
      <c r="R90" s="52"/>
      <c r="S90" s="52"/>
      <c r="T90" s="26"/>
      <c r="U90" s="26"/>
      <c r="V90" s="26"/>
    </row>
    <row r="91" spans="1:22">
      <c r="A91" s="62">
        <v>1</v>
      </c>
      <c r="B91" s="62">
        <v>2</v>
      </c>
      <c r="C91" s="103">
        <v>3</v>
      </c>
      <c r="D91" s="103">
        <v>4</v>
      </c>
      <c r="E91" s="103">
        <v>5</v>
      </c>
      <c r="F91" s="103">
        <v>6</v>
      </c>
      <c r="G91" s="103">
        <v>7</v>
      </c>
      <c r="H91" s="103">
        <v>8</v>
      </c>
      <c r="I91" s="103">
        <v>9</v>
      </c>
      <c r="J91" s="103">
        <v>10</v>
      </c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71"/>
    </row>
    <row r="92" spans="1:22">
      <c r="A92" s="91"/>
      <c r="B92" s="83"/>
      <c r="C92" s="103"/>
      <c r="D92" s="111"/>
      <c r="E92" s="111"/>
      <c r="F92" s="112"/>
      <c r="G92" s="112"/>
      <c r="H92" s="112"/>
      <c r="I92" s="112"/>
      <c r="J92" s="112"/>
      <c r="K92" s="122"/>
      <c r="L92" s="122"/>
      <c r="M92" s="122"/>
      <c r="N92" s="122"/>
      <c r="O92" s="123"/>
      <c r="P92" s="123"/>
      <c r="Q92" s="123"/>
      <c r="R92" s="123"/>
      <c r="S92" s="123"/>
      <c r="T92" s="121"/>
      <c r="U92" s="121"/>
      <c r="V92" s="121"/>
    </row>
    <row r="93" spans="1:22">
      <c r="A93" s="91"/>
      <c r="B93" s="83"/>
      <c r="C93" s="103"/>
      <c r="D93" s="111"/>
      <c r="E93" s="111"/>
      <c r="F93" s="112"/>
      <c r="G93" s="112"/>
      <c r="H93" s="112"/>
      <c r="I93" s="112"/>
      <c r="J93" s="112"/>
      <c r="K93" s="122"/>
      <c r="L93" s="122"/>
      <c r="M93" s="122"/>
      <c r="N93" s="122"/>
      <c r="O93" s="123"/>
      <c r="P93" s="123"/>
      <c r="Q93" s="123"/>
      <c r="R93" s="123"/>
      <c r="S93" s="123"/>
      <c r="T93" s="121"/>
      <c r="U93" s="121"/>
      <c r="V93" s="121"/>
    </row>
    <row r="94" spans="1:22">
      <c r="A94" s="91"/>
      <c r="B94" s="83"/>
      <c r="C94" s="103"/>
      <c r="D94" s="111"/>
      <c r="E94" s="111"/>
      <c r="F94" s="112"/>
      <c r="G94" s="112"/>
      <c r="H94" s="112"/>
      <c r="I94" s="112"/>
      <c r="J94" s="112"/>
      <c r="K94" s="122"/>
      <c r="L94" s="122"/>
      <c r="M94" s="122"/>
      <c r="N94" s="122"/>
      <c r="O94" s="123"/>
      <c r="P94" s="123"/>
      <c r="Q94" s="123"/>
      <c r="R94" s="123"/>
      <c r="S94" s="123"/>
      <c r="T94" s="121"/>
      <c r="U94" s="121"/>
      <c r="V94" s="121"/>
    </row>
    <row r="95" spans="1:22">
      <c r="A95" s="91"/>
      <c r="B95" s="83"/>
      <c r="C95" s="103"/>
      <c r="D95" s="111"/>
      <c r="E95" s="111"/>
      <c r="F95" s="112"/>
      <c r="G95" s="112"/>
      <c r="H95" s="112"/>
      <c r="I95" s="112"/>
      <c r="J95" s="112"/>
      <c r="K95" s="122"/>
      <c r="L95" s="122"/>
      <c r="M95" s="122"/>
      <c r="N95" s="122"/>
      <c r="O95" s="123"/>
      <c r="P95" s="123"/>
      <c r="Q95" s="123"/>
      <c r="R95" s="123"/>
      <c r="S95" s="123"/>
      <c r="T95" s="121"/>
      <c r="U95" s="121"/>
      <c r="V95" s="121"/>
    </row>
    <row r="96" spans="1:22">
      <c r="A96" s="113" t="s">
        <v>21</v>
      </c>
      <c r="B96" s="113"/>
      <c r="C96" s="15"/>
      <c r="D96" s="113"/>
      <c r="E96" s="113"/>
      <c r="F96" s="113"/>
      <c r="G96" s="113"/>
      <c r="H96" s="113"/>
      <c r="I96" s="113"/>
      <c r="J96" s="113"/>
      <c r="K96" s="25"/>
      <c r="L96" s="25"/>
      <c r="M96" s="25"/>
      <c r="N96" s="25"/>
      <c r="O96" s="25"/>
      <c r="P96" s="25"/>
      <c r="Q96" s="25"/>
      <c r="R96" s="25"/>
      <c r="S96" s="25"/>
      <c r="T96" s="118"/>
      <c r="U96" s="118"/>
      <c r="V96" s="118"/>
    </row>
    <row r="97" spans="1:2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O97" s="31"/>
      <c r="P97" s="31"/>
      <c r="Q97" s="31"/>
      <c r="R97" s="31"/>
      <c r="S97" s="31"/>
    </row>
    <row r="98" spans="1:2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O98" s="31"/>
      <c r="P98" s="31"/>
      <c r="Q98" s="31"/>
      <c r="R98" s="31"/>
      <c r="S98" s="31"/>
    </row>
    <row r="99" spans="1:22">
      <c r="A99" s="266" t="s">
        <v>187</v>
      </c>
      <c r="B99" s="266"/>
      <c r="C99" s="266"/>
      <c r="D99" s="266"/>
      <c r="E99" s="266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</row>
    <row r="100" spans="1:22">
      <c r="A100" s="27"/>
      <c r="B100" s="27"/>
      <c r="C100" s="40"/>
      <c r="D100" s="27"/>
      <c r="E100" s="27"/>
      <c r="F100" s="27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27"/>
      <c r="U100" s="285" t="s">
        <v>134</v>
      </c>
      <c r="V100" s="285"/>
    </row>
    <row r="101" spans="1:22" ht="18.75" customHeight="1">
      <c r="A101" s="232" t="s">
        <v>16</v>
      </c>
      <c r="B101" s="259" t="s">
        <v>135</v>
      </c>
      <c r="C101" s="256" t="s">
        <v>20</v>
      </c>
      <c r="D101" s="257"/>
      <c r="E101" s="257"/>
      <c r="F101" s="258"/>
      <c r="G101" s="256" t="s">
        <v>37</v>
      </c>
      <c r="H101" s="257"/>
      <c r="I101" s="257"/>
      <c r="J101" s="258"/>
      <c r="K101" s="256" t="s">
        <v>154</v>
      </c>
      <c r="L101" s="257"/>
      <c r="M101" s="257"/>
      <c r="N101" s="258"/>
      <c r="O101" s="256" t="s">
        <v>68</v>
      </c>
      <c r="P101" s="257"/>
      <c r="Q101" s="257"/>
      <c r="R101" s="258"/>
      <c r="S101" s="256" t="s">
        <v>21</v>
      </c>
      <c r="T101" s="257"/>
      <c r="U101" s="257"/>
      <c r="V101" s="258"/>
    </row>
    <row r="102" spans="1:22" ht="37.5">
      <c r="A102" s="232"/>
      <c r="B102" s="261"/>
      <c r="C102" s="147" t="s">
        <v>230</v>
      </c>
      <c r="D102" s="7" t="s">
        <v>234</v>
      </c>
      <c r="E102" s="7" t="s">
        <v>235</v>
      </c>
      <c r="F102" s="7" t="s">
        <v>211</v>
      </c>
      <c r="G102" s="140" t="s">
        <v>230</v>
      </c>
      <c r="H102" s="116" t="s">
        <v>209</v>
      </c>
      <c r="I102" s="7" t="s">
        <v>235</v>
      </c>
      <c r="J102" s="7" t="s">
        <v>211</v>
      </c>
      <c r="K102" s="140" t="s">
        <v>230</v>
      </c>
      <c r="L102" s="116" t="s">
        <v>209</v>
      </c>
      <c r="M102" s="7" t="s">
        <v>235</v>
      </c>
      <c r="N102" s="7" t="s">
        <v>211</v>
      </c>
      <c r="O102" s="140" t="s">
        <v>230</v>
      </c>
      <c r="P102" s="116" t="s">
        <v>209</v>
      </c>
      <c r="Q102" s="7" t="s">
        <v>235</v>
      </c>
      <c r="R102" s="7" t="s">
        <v>211</v>
      </c>
      <c r="S102" s="140" t="s">
        <v>230</v>
      </c>
      <c r="T102" s="116" t="s">
        <v>209</v>
      </c>
      <c r="U102" s="7" t="s">
        <v>235</v>
      </c>
      <c r="V102" s="7" t="s">
        <v>211</v>
      </c>
    </row>
    <row r="103" spans="1:22">
      <c r="A103" s="7">
        <v>1</v>
      </c>
      <c r="B103" s="7">
        <v>2</v>
      </c>
      <c r="C103" s="7">
        <v>3</v>
      </c>
      <c r="D103" s="7">
        <v>4</v>
      </c>
      <c r="E103" s="7">
        <v>5</v>
      </c>
      <c r="F103" s="7">
        <v>6</v>
      </c>
      <c r="G103" s="7">
        <v>7</v>
      </c>
      <c r="H103" s="7">
        <v>8</v>
      </c>
      <c r="I103" s="7">
        <v>9</v>
      </c>
      <c r="J103" s="7">
        <v>10</v>
      </c>
      <c r="K103" s="7">
        <v>11</v>
      </c>
      <c r="L103" s="7">
        <v>12</v>
      </c>
      <c r="M103" s="7">
        <v>13</v>
      </c>
      <c r="N103" s="7">
        <v>14</v>
      </c>
      <c r="O103" s="7">
        <v>15</v>
      </c>
      <c r="P103" s="7">
        <v>16</v>
      </c>
      <c r="Q103" s="7">
        <v>17</v>
      </c>
      <c r="R103" s="7">
        <v>18</v>
      </c>
      <c r="S103" s="7">
        <v>19</v>
      </c>
      <c r="T103" s="6">
        <v>20</v>
      </c>
      <c r="U103" s="6">
        <v>21</v>
      </c>
      <c r="V103" s="6">
        <v>22</v>
      </c>
    </row>
    <row r="104" spans="1:22">
      <c r="A104" s="86"/>
      <c r="B104" s="107"/>
      <c r="C104" s="107"/>
      <c r="D104" s="107"/>
      <c r="E104" s="107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</row>
    <row r="105" spans="1:22">
      <c r="A105" s="86"/>
      <c r="B105" s="107"/>
      <c r="C105" s="107"/>
      <c r="D105" s="107"/>
      <c r="E105" s="107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</row>
    <row r="106" spans="1:22">
      <c r="A106" s="86"/>
      <c r="B106" s="107"/>
      <c r="C106" s="107"/>
      <c r="D106" s="107"/>
      <c r="E106" s="107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</row>
    <row r="107" spans="1:22">
      <c r="A107" s="86"/>
      <c r="B107" s="107"/>
      <c r="C107" s="107"/>
      <c r="D107" s="107"/>
      <c r="E107" s="107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</row>
    <row r="108" spans="1:22">
      <c r="A108" s="117" t="s">
        <v>21</v>
      </c>
      <c r="B108" s="117"/>
      <c r="C108" s="86"/>
      <c r="D108" s="117"/>
      <c r="E108" s="117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</row>
    <row r="109" spans="1:22">
      <c r="A109" s="8" t="s">
        <v>22</v>
      </c>
      <c r="B109" s="8"/>
      <c r="C109" s="7"/>
      <c r="D109" s="8"/>
      <c r="E109" s="8"/>
      <c r="F109" s="96" t="e">
        <f>F108/#REF!*100</f>
        <v>#REF!</v>
      </c>
      <c r="G109" s="96"/>
      <c r="H109" s="96"/>
      <c r="I109" s="96"/>
      <c r="J109" s="96" t="e">
        <f>J108/#REF!*100</f>
        <v>#REF!</v>
      </c>
      <c r="K109" s="96"/>
      <c r="L109" s="96"/>
      <c r="M109" s="96"/>
      <c r="N109" s="96"/>
      <c r="O109" s="96" t="e">
        <f>O108/#REF!*100</f>
        <v>#REF!</v>
      </c>
      <c r="P109" s="96"/>
      <c r="Q109" s="96"/>
      <c r="R109" s="96"/>
      <c r="S109" s="96"/>
      <c r="T109" s="96" t="e">
        <f>T108/#REF!*100</f>
        <v>#REF!</v>
      </c>
      <c r="U109" s="97"/>
      <c r="V109" s="97"/>
    </row>
    <row r="112" spans="1:22">
      <c r="A112" s="17" t="s">
        <v>239</v>
      </c>
    </row>
    <row r="113" spans="1:22">
      <c r="R113" s="2" t="s">
        <v>254</v>
      </c>
    </row>
    <row r="114" spans="1:22" ht="18.75" customHeight="1">
      <c r="A114" s="231" t="s">
        <v>16</v>
      </c>
      <c r="B114" s="232" t="s">
        <v>240</v>
      </c>
      <c r="C114" s="259" t="s">
        <v>241</v>
      </c>
      <c r="D114" s="259" t="s">
        <v>242</v>
      </c>
      <c r="E114" s="259" t="s">
        <v>243</v>
      </c>
      <c r="F114" s="259" t="s">
        <v>244</v>
      </c>
      <c r="G114" s="233" t="s">
        <v>245</v>
      </c>
      <c r="H114" s="234"/>
      <c r="I114" s="234"/>
      <c r="J114" s="234"/>
      <c r="K114" s="245"/>
      <c r="L114" s="232" t="s">
        <v>252</v>
      </c>
      <c r="M114" s="232"/>
      <c r="N114" s="232"/>
      <c r="O114" s="232"/>
      <c r="P114" s="232" t="s">
        <v>253</v>
      </c>
      <c r="Q114" s="232"/>
      <c r="R114" s="232"/>
      <c r="S114" s="26"/>
      <c r="T114" s="26"/>
      <c r="U114" s="26"/>
    </row>
    <row r="115" spans="1:22">
      <c r="A115" s="231"/>
      <c r="B115" s="232"/>
      <c r="C115" s="260"/>
      <c r="D115" s="260"/>
      <c r="E115" s="260"/>
      <c r="F115" s="260"/>
      <c r="G115" s="259" t="s">
        <v>246</v>
      </c>
      <c r="H115" s="259" t="s">
        <v>247</v>
      </c>
      <c r="I115" s="233" t="s">
        <v>248</v>
      </c>
      <c r="J115" s="262"/>
      <c r="K115" s="263"/>
      <c r="L115" s="232"/>
      <c r="M115" s="232"/>
      <c r="N115" s="232"/>
      <c r="O115" s="232"/>
      <c r="P115" s="232"/>
      <c r="Q115" s="232"/>
      <c r="R115" s="232"/>
      <c r="S115" s="26"/>
      <c r="T115" s="26"/>
      <c r="U115" s="26"/>
    </row>
    <row r="116" spans="1:22" ht="37.5" customHeight="1">
      <c r="A116" s="231"/>
      <c r="B116" s="232"/>
      <c r="C116" s="261"/>
      <c r="D116" s="261"/>
      <c r="E116" s="261"/>
      <c r="F116" s="261"/>
      <c r="G116" s="261"/>
      <c r="H116" s="261"/>
      <c r="I116" s="116" t="s">
        <v>249</v>
      </c>
      <c r="J116" s="7" t="s">
        <v>250</v>
      </c>
      <c r="K116" s="7" t="s">
        <v>251</v>
      </c>
      <c r="L116" s="232"/>
      <c r="M116" s="232"/>
      <c r="N116" s="232"/>
      <c r="O116" s="232"/>
      <c r="P116" s="232"/>
      <c r="Q116" s="232"/>
      <c r="R116" s="232"/>
      <c r="S116" s="26"/>
      <c r="T116" s="26"/>
      <c r="U116" s="26"/>
    </row>
    <row r="117" spans="1:22">
      <c r="A117" s="6">
        <v>1</v>
      </c>
      <c r="B117" s="7">
        <v>2</v>
      </c>
      <c r="C117" s="7">
        <v>3</v>
      </c>
      <c r="D117" s="7">
        <v>4</v>
      </c>
      <c r="E117" s="7">
        <v>5</v>
      </c>
      <c r="F117" s="7">
        <v>6</v>
      </c>
      <c r="G117" s="7">
        <v>7</v>
      </c>
      <c r="H117" s="7">
        <v>8</v>
      </c>
      <c r="I117" s="7">
        <v>9</v>
      </c>
      <c r="J117" s="7">
        <v>10</v>
      </c>
      <c r="K117" s="7">
        <v>11</v>
      </c>
      <c r="L117" s="251">
        <v>12</v>
      </c>
      <c r="M117" s="251"/>
      <c r="N117" s="251"/>
      <c r="O117" s="251"/>
      <c r="P117" s="256">
        <v>13</v>
      </c>
      <c r="Q117" s="257"/>
      <c r="R117" s="258"/>
      <c r="T117" s="4"/>
      <c r="U117" s="4"/>
      <c r="V117" s="4"/>
    </row>
    <row r="118" spans="1:22">
      <c r="A118" s="86"/>
      <c r="B118" s="117"/>
      <c r="C118" s="86"/>
      <c r="D118" s="86"/>
      <c r="E118" s="86"/>
      <c r="F118" s="86"/>
      <c r="G118" s="86"/>
      <c r="H118" s="86"/>
      <c r="I118" s="86"/>
      <c r="J118" s="86"/>
      <c r="K118" s="86"/>
      <c r="L118" s="252"/>
      <c r="M118" s="253"/>
      <c r="N118" s="253"/>
      <c r="O118" s="254"/>
      <c r="P118" s="255"/>
      <c r="Q118" s="253"/>
      <c r="R118" s="254"/>
      <c r="T118" s="4"/>
      <c r="U118" s="4"/>
      <c r="V118" s="4"/>
    </row>
    <row r="119" spans="1:22">
      <c r="A119" s="86"/>
      <c r="B119" s="117"/>
      <c r="C119" s="86"/>
      <c r="D119" s="86"/>
      <c r="E119" s="86"/>
      <c r="F119" s="86"/>
      <c r="G119" s="86"/>
      <c r="H119" s="86"/>
      <c r="I119" s="86"/>
      <c r="J119" s="86"/>
      <c r="K119" s="86"/>
      <c r="L119" s="255"/>
      <c r="M119" s="253"/>
      <c r="N119" s="253"/>
      <c r="O119" s="254"/>
      <c r="P119" s="255"/>
      <c r="Q119" s="253"/>
      <c r="R119" s="254"/>
    </row>
    <row r="120" spans="1:22">
      <c r="A120" s="8" t="s">
        <v>21</v>
      </c>
      <c r="B120" s="8"/>
      <c r="C120" s="7"/>
      <c r="D120" s="8"/>
      <c r="E120" s="7"/>
      <c r="F120" s="7"/>
      <c r="G120" s="7"/>
      <c r="H120" s="7"/>
      <c r="I120" s="7"/>
      <c r="J120" s="7"/>
      <c r="K120" s="7"/>
      <c r="L120" s="255"/>
      <c r="M120" s="253"/>
      <c r="N120" s="253"/>
      <c r="O120" s="254"/>
      <c r="P120" s="255"/>
      <c r="Q120" s="253"/>
      <c r="R120" s="254"/>
    </row>
  </sheetData>
  <mergeCells count="140">
    <mergeCell ref="A99:E99"/>
    <mergeCell ref="C60:D60"/>
    <mergeCell ref="E60:F60"/>
    <mergeCell ref="B101:B102"/>
    <mergeCell ref="C101:F101"/>
    <mergeCell ref="U100:V100"/>
    <mergeCell ref="C77:C78"/>
    <mergeCell ref="D77:D78"/>
    <mergeCell ref="A77:A78"/>
    <mergeCell ref="B77:B78"/>
    <mergeCell ref="A88:A90"/>
    <mergeCell ref="B88:B90"/>
    <mergeCell ref="E88:E90"/>
    <mergeCell ref="F88:J88"/>
    <mergeCell ref="F89:F90"/>
    <mergeCell ref="F27:G27"/>
    <mergeCell ref="F31:G31"/>
    <mergeCell ref="F32:G32"/>
    <mergeCell ref="F36:G36"/>
    <mergeCell ref="B42:C42"/>
    <mergeCell ref="D26:E26"/>
    <mergeCell ref="D36:E36"/>
    <mergeCell ref="D29:E29"/>
    <mergeCell ref="D30:E30"/>
    <mergeCell ref="D32:E32"/>
    <mergeCell ref="L25:M25"/>
    <mergeCell ref="D25:E25"/>
    <mergeCell ref="F30:G30"/>
    <mergeCell ref="D24:E24"/>
    <mergeCell ref="L24:M24"/>
    <mergeCell ref="D28:E28"/>
    <mergeCell ref="L28:M28"/>
    <mergeCell ref="A42:A43"/>
    <mergeCell ref="D42:E42"/>
    <mergeCell ref="F42:G42"/>
    <mergeCell ref="F35:G35"/>
    <mergeCell ref="L36:M36"/>
    <mergeCell ref="L30:M30"/>
    <mergeCell ref="D18:E18"/>
    <mergeCell ref="L26:M26"/>
    <mergeCell ref="D27:E27"/>
    <mergeCell ref="L27:M27"/>
    <mergeCell ref="L18:M18"/>
    <mergeCell ref="L29:M29"/>
    <mergeCell ref="L22:M22"/>
    <mergeCell ref="D23:E23"/>
    <mergeCell ref="L23:M23"/>
    <mergeCell ref="D22:E22"/>
    <mergeCell ref="L19:M19"/>
    <mergeCell ref="D12:E12"/>
    <mergeCell ref="D13:E13"/>
    <mergeCell ref="L12:M12"/>
    <mergeCell ref="F12:G12"/>
    <mergeCell ref="F13:G13"/>
    <mergeCell ref="L15:M15"/>
    <mergeCell ref="L13:M13"/>
    <mergeCell ref="L14:M14"/>
    <mergeCell ref="D15:E15"/>
    <mergeCell ref="L17:M17"/>
    <mergeCell ref="L16:M16"/>
    <mergeCell ref="D17:E17"/>
    <mergeCell ref="D16:E16"/>
    <mergeCell ref="L21:M21"/>
    <mergeCell ref="D20:E20"/>
    <mergeCell ref="L20:M20"/>
    <mergeCell ref="D21:E21"/>
    <mergeCell ref="F21:G21"/>
    <mergeCell ref="F16:G16"/>
    <mergeCell ref="D88:D90"/>
    <mergeCell ref="L33:M33"/>
    <mergeCell ref="L35:M35"/>
    <mergeCell ref="D34:E34"/>
    <mergeCell ref="D35:E35"/>
    <mergeCell ref="L34:M34"/>
    <mergeCell ref="D33:E33"/>
    <mergeCell ref="G89:G90"/>
    <mergeCell ref="E77:E78"/>
    <mergeCell ref="D19:E19"/>
    <mergeCell ref="D31:E31"/>
    <mergeCell ref="L31:M31"/>
    <mergeCell ref="H89:H90"/>
    <mergeCell ref="I89:I90"/>
    <mergeCell ref="F33:G33"/>
    <mergeCell ref="F34:G34"/>
    <mergeCell ref="L32:M32"/>
    <mergeCell ref="F20:G20"/>
    <mergeCell ref="A40:H40"/>
    <mergeCell ref="F23:G23"/>
    <mergeCell ref="F24:G24"/>
    <mergeCell ref="F25:G25"/>
    <mergeCell ref="F29:G29"/>
    <mergeCell ref="F28:G28"/>
    <mergeCell ref="F17:G17"/>
    <mergeCell ref="F18:G18"/>
    <mergeCell ref="F19:G19"/>
    <mergeCell ref="F26:G26"/>
    <mergeCell ref="F22:G22"/>
    <mergeCell ref="A4:H4"/>
    <mergeCell ref="A5:H5"/>
    <mergeCell ref="A7:H7"/>
    <mergeCell ref="A8:H8"/>
    <mergeCell ref="F15:G15"/>
    <mergeCell ref="A6:G6"/>
    <mergeCell ref="D14:E14"/>
    <mergeCell ref="F14:G14"/>
    <mergeCell ref="K101:N101"/>
    <mergeCell ref="A58:G58"/>
    <mergeCell ref="A75:J75"/>
    <mergeCell ref="A86:J86"/>
    <mergeCell ref="F77:J77"/>
    <mergeCell ref="A49:G49"/>
    <mergeCell ref="A101:A102"/>
    <mergeCell ref="A60:A61"/>
    <mergeCell ref="B60:B61"/>
    <mergeCell ref="G60:G61"/>
    <mergeCell ref="O101:R101"/>
    <mergeCell ref="S101:V101"/>
    <mergeCell ref="J89:J90"/>
    <mergeCell ref="A114:A116"/>
    <mergeCell ref="B114:B116"/>
    <mergeCell ref="C114:C116"/>
    <mergeCell ref="D114:D116"/>
    <mergeCell ref="E114:E116"/>
    <mergeCell ref="C88:C90"/>
    <mergeCell ref="G101:J101"/>
    <mergeCell ref="F114:F116"/>
    <mergeCell ref="G114:K114"/>
    <mergeCell ref="G115:G116"/>
    <mergeCell ref="H115:H116"/>
    <mergeCell ref="I115:K115"/>
    <mergeCell ref="L114:O116"/>
    <mergeCell ref="L117:O117"/>
    <mergeCell ref="L118:O118"/>
    <mergeCell ref="L119:O119"/>
    <mergeCell ref="L120:O120"/>
    <mergeCell ref="P114:R116"/>
    <mergeCell ref="P117:R117"/>
    <mergeCell ref="P118:R118"/>
    <mergeCell ref="P119:R119"/>
    <mergeCell ref="P120:R120"/>
  </mergeCells>
  <phoneticPr fontId="3" type="noConversion"/>
  <pageMargins left="0.78740157480314965" right="0.39370078740157483" top="0.78740157480314965" bottom="0.78740157480314965" header="0.27559055118110237" footer="0.15748031496062992"/>
  <pageSetup paperSize="9" scale="51" orientation="landscape" horizontalDpi="1200" verticalDpi="1200" r:id="rId1"/>
  <headerFooter alignWithMargins="0">
    <oddHeader xml:space="preserve">&amp;C&amp;"Times New Roman,обычный"&amp;14 
13
&amp;R
&amp;"Times New Roman,обычный"&amp;14Продовження додатка 1
</oddHeader>
  </headerFooter>
  <rowBreaks count="2" manualBreakCount="2">
    <brk id="39" max="21" man="1"/>
    <brk id="72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3399FF"/>
  </sheetPr>
  <dimension ref="A1:H27"/>
  <sheetViews>
    <sheetView tabSelected="1" view="pageBreakPreview" zoomScale="75" zoomScaleNormal="75" zoomScaleSheetLayoutView="50" workbookViewId="0">
      <selection activeCell="J10" sqref="J10"/>
    </sheetView>
  </sheetViews>
  <sheetFormatPr defaultRowHeight="12.75"/>
  <cols>
    <col min="1" max="1" width="64" style="33" customWidth="1"/>
    <col min="2" max="2" width="13" style="33" customWidth="1"/>
    <col min="3" max="3" width="15.85546875" style="33" customWidth="1"/>
    <col min="4" max="4" width="18" style="33" customWidth="1"/>
    <col min="5" max="5" width="19" style="33" customWidth="1"/>
    <col min="6" max="6" width="31.42578125" style="33" customWidth="1"/>
    <col min="7" max="7" width="9.5703125" style="33" customWidth="1"/>
    <col min="8" max="16384" width="9.140625" style="33"/>
  </cols>
  <sheetData>
    <row r="1" spans="1:6" ht="16.5" customHeight="1"/>
    <row r="2" spans="1:6" ht="18" customHeight="1"/>
    <row r="3" spans="1:6" ht="21.75" customHeight="1"/>
    <row r="4" spans="1:6" ht="25.5" customHeight="1">
      <c r="A4" s="288" t="s">
        <v>236</v>
      </c>
      <c r="B4" s="288"/>
      <c r="C4" s="288"/>
      <c r="D4" s="288"/>
      <c r="E4" s="288"/>
      <c r="F4" s="288"/>
    </row>
    <row r="5" spans="1:6" ht="16.5" customHeight="1"/>
    <row r="6" spans="1:6" ht="45" customHeight="1">
      <c r="A6" s="289" t="s">
        <v>142</v>
      </c>
      <c r="B6" s="289" t="s">
        <v>0</v>
      </c>
      <c r="C6" s="289" t="s">
        <v>48</v>
      </c>
      <c r="D6" s="289" t="s">
        <v>237</v>
      </c>
      <c r="E6" s="289" t="s">
        <v>49</v>
      </c>
      <c r="F6" s="289" t="s">
        <v>50</v>
      </c>
    </row>
    <row r="7" spans="1:6" ht="52.5" customHeight="1">
      <c r="A7" s="290"/>
      <c r="B7" s="290"/>
      <c r="C7" s="290"/>
      <c r="D7" s="290"/>
      <c r="E7" s="290"/>
      <c r="F7" s="290"/>
    </row>
    <row r="8" spans="1:6" s="61" customFormat="1" ht="18" customHeight="1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</row>
    <row r="9" spans="1:6" s="61" customFormat="1" ht="36.75" customHeight="1">
      <c r="A9" s="291" t="s">
        <v>110</v>
      </c>
      <c r="B9" s="253"/>
      <c r="C9" s="253"/>
      <c r="D9" s="253"/>
      <c r="E9" s="253"/>
      <c r="F9" s="254"/>
    </row>
    <row r="10" spans="1:6" ht="75">
      <c r="A10" s="8" t="s">
        <v>198</v>
      </c>
      <c r="B10" s="7">
        <v>5000</v>
      </c>
      <c r="C10" s="82" t="s">
        <v>174</v>
      </c>
      <c r="D10" s="193">
        <f>'[42] 6. Коефіцієнти'!E10</f>
        <v>-0.29337188085025712</v>
      </c>
      <c r="E10" s="193">
        <f>'1.Фінансовий результат'!D30/'1.Фінансовий результат'!D18</f>
        <v>-0.3577064991049575</v>
      </c>
      <c r="F10" s="93"/>
    </row>
    <row r="11" spans="1:6" ht="75">
      <c r="A11" s="98" t="s">
        <v>197</v>
      </c>
      <c r="B11" s="7">
        <v>5020</v>
      </c>
      <c r="C11" s="82" t="s">
        <v>174</v>
      </c>
      <c r="D11" s="193">
        <f>'[42] 6. Коефіцієнти'!E11</f>
        <v>-4.7169159658724136E-3</v>
      </c>
      <c r="E11" s="194">
        <f>'1.Фінансовий результат'!D109/73486.5</f>
        <v>1.1036040633313649E-3</v>
      </c>
      <c r="F11" s="93" t="s">
        <v>175</v>
      </c>
    </row>
    <row r="12" spans="1:6" ht="56.25">
      <c r="A12" s="98" t="s">
        <v>199</v>
      </c>
      <c r="B12" s="7">
        <v>5030</v>
      </c>
      <c r="C12" s="82" t="s">
        <v>174</v>
      </c>
      <c r="D12" s="193">
        <f>'[42] 6. Коефіцієнти'!E12</f>
        <v>-4.8176936350002326E-3</v>
      </c>
      <c r="E12" s="194">
        <f>'1.Фінансовий результат'!D109/72307.3</f>
        <v>1.12160182996738E-3</v>
      </c>
      <c r="F12" s="93"/>
    </row>
    <row r="13" spans="1:6" ht="75">
      <c r="A13" s="98" t="s">
        <v>200</v>
      </c>
      <c r="B13" s="7">
        <v>5040</v>
      </c>
      <c r="C13" s="82" t="s">
        <v>51</v>
      </c>
      <c r="D13" s="193">
        <f>'[42] 6. Коефіцієнти'!E13</f>
        <v>-5.6636413185146464E-2</v>
      </c>
      <c r="E13" s="193">
        <f>'1.Фінансовий результат'!D109/'1.Фінансовий результат'!D18</f>
        <v>1.4813867679830556E-2</v>
      </c>
      <c r="F13" s="93" t="s">
        <v>176</v>
      </c>
    </row>
    <row r="14" spans="1:6" ht="36" customHeight="1">
      <c r="A14" s="291" t="s">
        <v>112</v>
      </c>
      <c r="B14" s="292"/>
      <c r="C14" s="292"/>
      <c r="D14" s="292"/>
      <c r="E14" s="292"/>
      <c r="F14" s="293"/>
    </row>
    <row r="15" spans="1:6" s="61" customFormat="1" ht="112.5">
      <c r="A15" s="81" t="s">
        <v>201</v>
      </c>
      <c r="B15" s="7">
        <v>5110</v>
      </c>
      <c r="C15" s="82" t="s">
        <v>99</v>
      </c>
      <c r="D15" s="95">
        <f>'[42] 6. Коефіцієнти'!E15</f>
        <v>46.805170299084821</v>
      </c>
      <c r="E15" s="95">
        <f>72307.3/(316.1+863.1)</f>
        <v>61.318945047489827</v>
      </c>
      <c r="F15" s="93" t="s">
        <v>177</v>
      </c>
    </row>
    <row r="16" spans="1:6" s="61" customFormat="1" ht="112.5">
      <c r="A16" s="81" t="s">
        <v>202</v>
      </c>
      <c r="B16" s="7">
        <v>5120</v>
      </c>
      <c r="C16" s="82" t="s">
        <v>213</v>
      </c>
      <c r="D16" s="95">
        <f>'[42] 6. Коефіцієнти'!E16</f>
        <v>11.819488614680065</v>
      </c>
      <c r="E16" s="95">
        <f>11850.2/863.1</f>
        <v>13.72981114586954</v>
      </c>
      <c r="F16" s="93" t="s">
        <v>214</v>
      </c>
    </row>
    <row r="17" spans="1:8" ht="42.75" customHeight="1">
      <c r="A17" s="291" t="s">
        <v>111</v>
      </c>
      <c r="B17" s="292"/>
      <c r="C17" s="292"/>
      <c r="D17" s="292"/>
      <c r="E17" s="292"/>
      <c r="F17" s="293"/>
    </row>
    <row r="18" spans="1:8" ht="76.5" customHeight="1">
      <c r="A18" s="81" t="s">
        <v>238</v>
      </c>
      <c r="B18" s="7">
        <v>5200</v>
      </c>
      <c r="C18" s="82"/>
      <c r="D18" s="95">
        <f>'[42] 6. Коефіцієнти'!E18</f>
        <v>-25.981171548117203</v>
      </c>
      <c r="E18" s="95">
        <f>'4. Кап. інвестиції'!D9/'1.Звіт по фінплану - зведені'!D30</f>
        <v>82.812577065351064</v>
      </c>
      <c r="F18" s="93"/>
    </row>
    <row r="19" spans="1:8" ht="98.25" customHeight="1">
      <c r="A19" s="81" t="s">
        <v>203</v>
      </c>
      <c r="B19" s="7">
        <v>5210</v>
      </c>
      <c r="C19" s="82"/>
      <c r="D19" s="95">
        <f>'[42] 6. Коефіцієнти'!E19</f>
        <v>1.4714803668333374</v>
      </c>
      <c r="E19" s="95">
        <f>'4. Кап. інвестиції'!D9/'1.Звіт по фінплану - зведені'!D16</f>
        <v>1.2267745588718812</v>
      </c>
      <c r="F19" s="93"/>
    </row>
    <row r="20" spans="1:8" ht="91.5" customHeight="1">
      <c r="A20" s="81" t="s">
        <v>204</v>
      </c>
      <c r="B20" s="7">
        <v>5220</v>
      </c>
      <c r="C20" s="82" t="s">
        <v>174</v>
      </c>
      <c r="D20" s="95">
        <f>'[42] 6. Коефіцієнти'!E20</f>
        <v>0.21817420789609424</v>
      </c>
      <c r="E20" s="95">
        <f>13765.1/74518.7</f>
        <v>0.18472007697396761</v>
      </c>
      <c r="F20" s="93" t="s">
        <v>178</v>
      </c>
    </row>
    <row r="21" spans="1:8" ht="43.5" customHeight="1">
      <c r="A21" s="294" t="s">
        <v>149</v>
      </c>
      <c r="B21" s="253"/>
      <c r="C21" s="253"/>
      <c r="D21" s="253"/>
      <c r="E21" s="253"/>
      <c r="F21" s="254"/>
    </row>
    <row r="22" spans="1:8" ht="99" customHeight="1">
      <c r="A22" s="98" t="s">
        <v>181</v>
      </c>
      <c r="B22" s="7">
        <v>5300</v>
      </c>
      <c r="C22" s="82"/>
      <c r="D22" s="193">
        <f>'[42] 6. Коефіцієнти'!E22</f>
        <v>0</v>
      </c>
      <c r="E22" s="95"/>
      <c r="F22" s="93"/>
    </row>
    <row r="23" spans="1:8" ht="20.100000000000001" customHeight="1"/>
    <row r="24" spans="1:8" ht="20.100000000000001" customHeight="1"/>
    <row r="25" spans="1:8" ht="20.100000000000001" customHeight="1"/>
    <row r="26" spans="1:8" s="3" customFormat="1" ht="19.5" customHeight="1">
      <c r="A26" s="56" t="s">
        <v>260</v>
      </c>
      <c r="B26" s="1"/>
      <c r="C26" s="1" t="s">
        <v>261</v>
      </c>
      <c r="D26" s="14"/>
      <c r="E26" s="237" t="s">
        <v>262</v>
      </c>
      <c r="F26" s="237"/>
      <c r="G26" s="237"/>
    </row>
    <row r="27" spans="1:8" s="2" customFormat="1" ht="20.100000000000001" customHeight="1">
      <c r="A27" s="68" t="s">
        <v>216</v>
      </c>
      <c r="B27" s="42"/>
      <c r="C27" s="235" t="s">
        <v>31</v>
      </c>
      <c r="D27" s="235"/>
      <c r="E27" s="26"/>
      <c r="F27" s="4" t="s">
        <v>215</v>
      </c>
      <c r="G27" s="59"/>
      <c r="H27" s="59"/>
    </row>
  </sheetData>
  <mergeCells count="13">
    <mergeCell ref="A14:F14"/>
    <mergeCell ref="A17:F17"/>
    <mergeCell ref="A21:F21"/>
    <mergeCell ref="C27:D27"/>
    <mergeCell ref="A4:F4"/>
    <mergeCell ref="F6:F7"/>
    <mergeCell ref="A6:A7"/>
    <mergeCell ref="B6:B7"/>
    <mergeCell ref="C6:C7"/>
    <mergeCell ref="D6:D7"/>
    <mergeCell ref="E6:E7"/>
    <mergeCell ref="A9:F9"/>
    <mergeCell ref="E26:G26"/>
  </mergeCells>
  <phoneticPr fontId="3" type="noConversion"/>
  <pageMargins left="0.78740157480314965" right="0.39370078740157483" top="0.78740157480314965" bottom="0.78740157480314965" header="0.27559055118110237" footer="0.31496062992125984"/>
  <pageSetup paperSize="9" scale="55" orientation="portrait" r:id="rId1"/>
  <headerFooter alignWithMargins="0">
    <oddHeader>&amp;C&amp;"Times New Roman,обычный"&amp;14
&amp;18 11&amp;R
&amp;"Times New Roman,обычный"&amp;14Продовження  додатка 1
Таблиця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</sheetPr>
  <dimension ref="A4:G74"/>
  <sheetViews>
    <sheetView view="pageBreakPreview" zoomScale="75" zoomScaleNormal="75" zoomScaleSheetLayoutView="75" workbookViewId="0">
      <selection activeCell="M7" sqref="M7"/>
    </sheetView>
  </sheetViews>
  <sheetFormatPr defaultRowHeight="18.75" outlineLevelRow="1"/>
  <cols>
    <col min="1" max="1" width="88.7109375" style="2" customWidth="1"/>
    <col min="2" max="2" width="13.7109375" style="2" customWidth="1"/>
    <col min="3" max="3" width="15.28515625" style="2" customWidth="1"/>
    <col min="4" max="4" width="15" style="2" customWidth="1"/>
    <col min="5" max="5" width="17.5703125" style="2" customWidth="1"/>
    <col min="6" max="7" width="16" style="2" customWidth="1"/>
    <col min="8" max="16384" width="9.140625" style="2"/>
  </cols>
  <sheetData>
    <row r="4" spans="1:7">
      <c r="A4" s="238" t="s">
        <v>258</v>
      </c>
      <c r="B4" s="238"/>
      <c r="C4" s="238"/>
      <c r="D4" s="238"/>
      <c r="E4" s="238"/>
      <c r="F4" s="238"/>
      <c r="G4" s="238"/>
    </row>
    <row r="5" spans="1:7" outlineLevel="1">
      <c r="A5" s="22"/>
      <c r="B5" s="22"/>
      <c r="C5" s="22"/>
      <c r="D5" s="22"/>
      <c r="E5" s="22"/>
      <c r="F5" s="22"/>
      <c r="G5" s="22"/>
    </row>
    <row r="6" spans="1:7" ht="48" customHeight="1">
      <c r="A6" s="295" t="s">
        <v>142</v>
      </c>
      <c r="B6" s="282" t="s">
        <v>0</v>
      </c>
      <c r="C6" s="233" t="s">
        <v>207</v>
      </c>
      <c r="D6" s="234"/>
      <c r="E6" s="234"/>
      <c r="F6" s="234"/>
      <c r="G6" s="245"/>
    </row>
    <row r="7" spans="1:7" ht="92.25" customHeight="1">
      <c r="A7" s="296"/>
      <c r="B7" s="282"/>
      <c r="C7" s="15" t="s">
        <v>208</v>
      </c>
      <c r="D7" s="15" t="s">
        <v>209</v>
      </c>
      <c r="E7" s="15" t="s">
        <v>210</v>
      </c>
      <c r="F7" s="15" t="s">
        <v>211</v>
      </c>
      <c r="G7" s="15" t="s">
        <v>212</v>
      </c>
    </row>
    <row r="8" spans="1:7" ht="18" customHeight="1">
      <c r="A8" s="7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</row>
    <row r="9" spans="1:7" s="58" customFormat="1" ht="20.100000000000001" customHeight="1">
      <c r="A9" s="249" t="s">
        <v>86</v>
      </c>
      <c r="B9" s="249"/>
      <c r="C9" s="249"/>
      <c r="D9" s="249"/>
      <c r="E9" s="249"/>
      <c r="F9" s="249"/>
      <c r="G9" s="249"/>
    </row>
    <row r="10" spans="1:7" ht="20.100000000000001" customHeight="1">
      <c r="A10" s="45" t="s">
        <v>100</v>
      </c>
      <c r="B10" s="9">
        <v>1200</v>
      </c>
      <c r="C10" s="86"/>
      <c r="D10" s="86"/>
      <c r="E10" s="86"/>
      <c r="F10" s="86"/>
      <c r="G10" s="86"/>
    </row>
    <row r="11" spans="1:7" ht="20.100000000000001" customHeight="1">
      <c r="A11" s="45" t="s">
        <v>101</v>
      </c>
      <c r="B11" s="16"/>
      <c r="C11" s="86"/>
      <c r="D11" s="86"/>
      <c r="E11" s="86"/>
      <c r="F11" s="86"/>
      <c r="G11" s="86"/>
    </row>
    <row r="12" spans="1:7" ht="20.100000000000001" customHeight="1">
      <c r="A12" s="45" t="s">
        <v>104</v>
      </c>
      <c r="B12" s="6">
        <v>3000</v>
      </c>
      <c r="C12" s="86"/>
      <c r="D12" s="86"/>
      <c r="E12" s="86"/>
      <c r="F12" s="86"/>
      <c r="G12" s="86"/>
    </row>
    <row r="13" spans="1:7" ht="20.100000000000001" customHeight="1">
      <c r="A13" s="45" t="s">
        <v>105</v>
      </c>
      <c r="B13" s="6">
        <v>3010</v>
      </c>
      <c r="C13" s="86"/>
      <c r="D13" s="86"/>
      <c r="E13" s="86"/>
      <c r="F13" s="86"/>
      <c r="G13" s="86"/>
    </row>
    <row r="14" spans="1:7" ht="20.100000000000001" customHeight="1">
      <c r="A14" s="45" t="s">
        <v>106</v>
      </c>
      <c r="B14" s="6">
        <v>3020</v>
      </c>
      <c r="C14" s="86"/>
      <c r="D14" s="86"/>
      <c r="E14" s="86"/>
      <c r="F14" s="86"/>
      <c r="G14" s="86"/>
    </row>
    <row r="15" spans="1:7" ht="42.75" customHeight="1">
      <c r="A15" s="45" t="s">
        <v>107</v>
      </c>
      <c r="B15" s="6">
        <v>3030</v>
      </c>
      <c r="C15" s="86"/>
      <c r="D15" s="86"/>
      <c r="E15" s="86"/>
      <c r="F15" s="86"/>
      <c r="G15" s="86"/>
    </row>
    <row r="16" spans="1:7" ht="42.75" customHeight="1">
      <c r="A16" s="57" t="s">
        <v>136</v>
      </c>
      <c r="B16" s="6">
        <v>3040</v>
      </c>
      <c r="C16" s="86"/>
      <c r="D16" s="86"/>
      <c r="E16" s="86"/>
      <c r="F16" s="86"/>
      <c r="G16" s="86"/>
    </row>
    <row r="17" spans="1:7" ht="20.100000000000001" customHeight="1">
      <c r="A17" s="45" t="s">
        <v>108</v>
      </c>
      <c r="B17" s="6">
        <v>3050</v>
      </c>
      <c r="C17" s="86"/>
      <c r="D17" s="86"/>
      <c r="E17" s="86"/>
      <c r="F17" s="86"/>
      <c r="G17" s="86"/>
    </row>
    <row r="18" spans="1:7" ht="20.100000000000001" customHeight="1">
      <c r="A18" s="45" t="s">
        <v>109</v>
      </c>
      <c r="B18" s="6">
        <v>3060</v>
      </c>
      <c r="C18" s="86"/>
      <c r="D18" s="86"/>
      <c r="E18" s="86"/>
      <c r="F18" s="86"/>
      <c r="G18" s="86"/>
    </row>
    <row r="19" spans="1:7" ht="20.100000000000001" customHeight="1">
      <c r="A19" s="57" t="s">
        <v>102</v>
      </c>
      <c r="B19" s="6">
        <v>3070</v>
      </c>
      <c r="C19" s="86"/>
      <c r="D19" s="86"/>
      <c r="E19" s="86"/>
      <c r="F19" s="86"/>
      <c r="G19" s="86"/>
    </row>
    <row r="20" spans="1:7" ht="20.100000000000001" customHeight="1">
      <c r="A20" s="45" t="s">
        <v>103</v>
      </c>
      <c r="B20" s="6">
        <v>3080</v>
      </c>
      <c r="C20" s="86"/>
      <c r="D20" s="86"/>
      <c r="E20" s="86"/>
      <c r="F20" s="86"/>
      <c r="G20" s="86"/>
    </row>
    <row r="21" spans="1:7" ht="20.100000000000001" customHeight="1">
      <c r="A21" s="10" t="s">
        <v>85</v>
      </c>
      <c r="B21" s="6">
        <v>3090</v>
      </c>
      <c r="C21" s="86"/>
      <c r="D21" s="86"/>
      <c r="E21" s="86"/>
      <c r="F21" s="86"/>
      <c r="G21" s="86"/>
    </row>
    <row r="22" spans="1:7" ht="20.100000000000001" customHeight="1">
      <c r="A22" s="249" t="s">
        <v>87</v>
      </c>
      <c r="B22" s="249"/>
      <c r="C22" s="249"/>
      <c r="D22" s="249"/>
      <c r="E22" s="249"/>
      <c r="F22" s="249"/>
      <c r="G22" s="249"/>
    </row>
    <row r="23" spans="1:7" ht="20.100000000000001" customHeight="1">
      <c r="A23" s="57" t="s">
        <v>146</v>
      </c>
      <c r="B23" s="9"/>
      <c r="C23" s="12"/>
      <c r="D23" s="12"/>
      <c r="E23" s="12"/>
      <c r="F23" s="12"/>
      <c r="G23" s="12"/>
    </row>
    <row r="24" spans="1:7" ht="20.100000000000001" customHeight="1">
      <c r="A24" s="8" t="s">
        <v>8</v>
      </c>
      <c r="B24" s="9">
        <v>3200</v>
      </c>
      <c r="C24" s="12"/>
      <c r="D24" s="12"/>
      <c r="E24" s="12"/>
      <c r="F24" s="12"/>
      <c r="G24" s="12"/>
    </row>
    <row r="25" spans="1:7" ht="20.100000000000001" customHeight="1">
      <c r="A25" s="8" t="s">
        <v>9</v>
      </c>
      <c r="B25" s="9">
        <v>3210</v>
      </c>
      <c r="C25" s="12"/>
      <c r="D25" s="12"/>
      <c r="E25" s="12"/>
      <c r="F25" s="12"/>
      <c r="G25" s="12"/>
    </row>
    <row r="26" spans="1:7" ht="20.100000000000001" customHeight="1">
      <c r="A26" s="8" t="s">
        <v>17</v>
      </c>
      <c r="B26" s="9">
        <v>3220</v>
      </c>
      <c r="C26" s="12"/>
      <c r="D26" s="12"/>
      <c r="E26" s="12"/>
      <c r="F26" s="12"/>
      <c r="G26" s="12"/>
    </row>
    <row r="27" spans="1:7" ht="20.100000000000001" customHeight="1">
      <c r="A27" s="45" t="s">
        <v>91</v>
      </c>
      <c r="B27" s="9"/>
      <c r="C27" s="12"/>
      <c r="D27" s="12"/>
      <c r="E27" s="12"/>
      <c r="F27" s="12"/>
      <c r="G27" s="12"/>
    </row>
    <row r="28" spans="1:7" ht="20.100000000000001" customHeight="1">
      <c r="A28" s="8" t="s">
        <v>92</v>
      </c>
      <c r="B28" s="9">
        <v>3230</v>
      </c>
      <c r="C28" s="12"/>
      <c r="D28" s="12"/>
      <c r="E28" s="12"/>
      <c r="F28" s="12"/>
      <c r="G28" s="12"/>
    </row>
    <row r="29" spans="1:7" ht="20.100000000000001" customHeight="1">
      <c r="A29" s="8" t="s">
        <v>93</v>
      </c>
      <c r="B29" s="9">
        <v>3240</v>
      </c>
      <c r="C29" s="12"/>
      <c r="D29" s="12"/>
      <c r="E29" s="12"/>
      <c r="F29" s="12"/>
      <c r="G29" s="12"/>
    </row>
    <row r="30" spans="1:7" ht="20.100000000000001" customHeight="1">
      <c r="A30" s="45" t="s">
        <v>94</v>
      </c>
      <c r="B30" s="9">
        <v>3250</v>
      </c>
      <c r="C30" s="12"/>
      <c r="D30" s="12"/>
      <c r="E30" s="12"/>
      <c r="F30" s="12"/>
      <c r="G30" s="12"/>
    </row>
    <row r="31" spans="1:7" ht="20.100000000000001" customHeight="1">
      <c r="A31" s="8" t="s">
        <v>61</v>
      </c>
      <c r="B31" s="9">
        <v>3260</v>
      </c>
      <c r="C31" s="12"/>
      <c r="D31" s="12"/>
      <c r="E31" s="12"/>
      <c r="F31" s="12"/>
      <c r="G31" s="12"/>
    </row>
    <row r="32" spans="1:7" ht="20.100000000000001" customHeight="1">
      <c r="A32" s="57" t="s">
        <v>148</v>
      </c>
      <c r="B32" s="9"/>
      <c r="C32" s="12"/>
      <c r="D32" s="12"/>
      <c r="E32" s="12"/>
      <c r="F32" s="12"/>
      <c r="G32" s="12"/>
    </row>
    <row r="33" spans="1:7" ht="20.100000000000001" customHeight="1">
      <c r="A33" s="8" t="s">
        <v>62</v>
      </c>
      <c r="B33" s="9">
        <v>3270</v>
      </c>
      <c r="C33" s="12"/>
      <c r="D33" s="12"/>
      <c r="E33" s="12"/>
      <c r="F33" s="12"/>
      <c r="G33" s="12"/>
    </row>
    <row r="34" spans="1:7" ht="20.100000000000001" customHeight="1">
      <c r="A34" s="8" t="s">
        <v>63</v>
      </c>
      <c r="B34" s="9">
        <v>3280</v>
      </c>
      <c r="C34" s="12"/>
      <c r="D34" s="12"/>
      <c r="E34" s="12"/>
      <c r="F34" s="12"/>
      <c r="G34" s="12"/>
    </row>
    <row r="35" spans="1:7" ht="20.100000000000001" customHeight="1">
      <c r="A35" s="8" t="s">
        <v>64</v>
      </c>
      <c r="B35" s="9">
        <v>3290</v>
      </c>
      <c r="C35" s="12"/>
      <c r="D35" s="12"/>
      <c r="E35" s="12"/>
      <c r="F35" s="12"/>
      <c r="G35" s="12"/>
    </row>
    <row r="36" spans="1:7" ht="20.100000000000001" customHeight="1">
      <c r="A36" s="8" t="s">
        <v>18</v>
      </c>
      <c r="B36" s="9">
        <v>3300</v>
      </c>
      <c r="C36" s="12"/>
      <c r="D36" s="12"/>
      <c r="E36" s="12"/>
      <c r="F36" s="12"/>
      <c r="G36" s="12"/>
    </row>
    <row r="37" spans="1:7" ht="20.100000000000001" customHeight="1">
      <c r="A37" s="8" t="s">
        <v>56</v>
      </c>
      <c r="B37" s="9">
        <v>3310</v>
      </c>
      <c r="C37" s="12"/>
      <c r="D37" s="12"/>
      <c r="E37" s="12"/>
      <c r="F37" s="12"/>
      <c r="G37" s="12"/>
    </row>
    <row r="38" spans="1:7" ht="20.100000000000001" customHeight="1">
      <c r="A38" s="57" t="s">
        <v>88</v>
      </c>
      <c r="B38" s="9">
        <v>3320</v>
      </c>
      <c r="C38" s="12"/>
      <c r="D38" s="12"/>
      <c r="E38" s="12"/>
      <c r="F38" s="12"/>
      <c r="G38" s="12"/>
    </row>
    <row r="39" spans="1:7" ht="20.100000000000001" customHeight="1">
      <c r="A39" s="249" t="s">
        <v>89</v>
      </c>
      <c r="B39" s="249"/>
      <c r="C39" s="249"/>
      <c r="D39" s="249"/>
      <c r="E39" s="249"/>
      <c r="F39" s="249"/>
      <c r="G39" s="249"/>
    </row>
    <row r="40" spans="1:7" ht="20.100000000000001" customHeight="1">
      <c r="A40" s="57" t="s">
        <v>147</v>
      </c>
      <c r="B40" s="9"/>
      <c r="C40" s="86"/>
      <c r="D40" s="86"/>
      <c r="E40" s="86"/>
      <c r="F40" s="86"/>
      <c r="G40" s="86"/>
    </row>
    <row r="41" spans="1:7" ht="20.100000000000001" customHeight="1">
      <c r="A41" s="45" t="s">
        <v>95</v>
      </c>
      <c r="B41" s="9">
        <v>3400</v>
      </c>
      <c r="C41" s="86"/>
      <c r="D41" s="86"/>
      <c r="E41" s="86"/>
      <c r="F41" s="86"/>
      <c r="G41" s="86"/>
    </row>
    <row r="42" spans="1:7" ht="20.100000000000001" customHeight="1">
      <c r="A42" s="8" t="s">
        <v>41</v>
      </c>
      <c r="B42" s="4"/>
      <c r="C42" s="86"/>
      <c r="D42" s="86"/>
      <c r="E42" s="86"/>
      <c r="F42" s="86"/>
      <c r="G42" s="86"/>
    </row>
    <row r="43" spans="1:7" ht="20.100000000000001" customHeight="1">
      <c r="A43" s="8" t="s">
        <v>40</v>
      </c>
      <c r="B43" s="9">
        <v>3410</v>
      </c>
      <c r="C43" s="86"/>
      <c r="D43" s="86"/>
      <c r="E43" s="86"/>
      <c r="F43" s="86"/>
      <c r="G43" s="86"/>
    </row>
    <row r="44" spans="1:7" ht="20.100000000000001" customHeight="1">
      <c r="A44" s="8" t="s">
        <v>45</v>
      </c>
      <c r="B44" s="6">
        <v>3420</v>
      </c>
      <c r="C44" s="86"/>
      <c r="D44" s="86"/>
      <c r="E44" s="86"/>
      <c r="F44" s="86"/>
      <c r="G44" s="86"/>
    </row>
    <row r="45" spans="1:7" ht="20.100000000000001" customHeight="1">
      <c r="A45" s="8" t="s">
        <v>65</v>
      </c>
      <c r="B45" s="9">
        <v>3430</v>
      </c>
      <c r="C45" s="86"/>
      <c r="D45" s="86"/>
      <c r="E45" s="86"/>
      <c r="F45" s="86"/>
      <c r="G45" s="86"/>
    </row>
    <row r="46" spans="1:7" ht="20.100000000000001" customHeight="1">
      <c r="A46" s="8" t="s">
        <v>43</v>
      </c>
      <c r="B46" s="9"/>
      <c r="C46" s="86"/>
      <c r="D46" s="86"/>
      <c r="E46" s="86"/>
      <c r="F46" s="86"/>
      <c r="G46" s="86"/>
    </row>
    <row r="47" spans="1:7" ht="20.100000000000001" customHeight="1">
      <c r="A47" s="8" t="s">
        <v>40</v>
      </c>
      <c r="B47" s="6">
        <v>3440</v>
      </c>
      <c r="C47" s="86"/>
      <c r="D47" s="86"/>
      <c r="E47" s="86"/>
      <c r="F47" s="86"/>
      <c r="G47" s="86"/>
    </row>
    <row r="48" spans="1:7" ht="20.100000000000001" customHeight="1">
      <c r="A48" s="8" t="s">
        <v>45</v>
      </c>
      <c r="B48" s="6">
        <v>3450</v>
      </c>
      <c r="C48" s="86"/>
      <c r="D48" s="86"/>
      <c r="E48" s="86"/>
      <c r="F48" s="86"/>
      <c r="G48" s="86"/>
    </row>
    <row r="49" spans="1:7" ht="20.100000000000001" customHeight="1">
      <c r="A49" s="8" t="s">
        <v>65</v>
      </c>
      <c r="B49" s="6">
        <v>3460</v>
      </c>
      <c r="C49" s="86"/>
      <c r="D49" s="86"/>
      <c r="E49" s="86"/>
      <c r="F49" s="86"/>
      <c r="G49" s="86"/>
    </row>
    <row r="50" spans="1:7" ht="20.100000000000001" customHeight="1">
      <c r="A50" s="8" t="s">
        <v>60</v>
      </c>
      <c r="B50" s="6">
        <v>3470</v>
      </c>
      <c r="C50" s="86"/>
      <c r="D50" s="86"/>
      <c r="E50" s="86"/>
      <c r="F50" s="86"/>
      <c r="G50" s="86"/>
    </row>
    <row r="51" spans="1:7" ht="20.100000000000001" customHeight="1">
      <c r="A51" s="8" t="s">
        <v>61</v>
      </c>
      <c r="B51" s="6">
        <v>3480</v>
      </c>
      <c r="C51" s="86"/>
      <c r="D51" s="86"/>
      <c r="E51" s="86"/>
      <c r="F51" s="86"/>
      <c r="G51" s="86"/>
    </row>
    <row r="52" spans="1:7" ht="20.100000000000001" customHeight="1">
      <c r="A52" s="57" t="s">
        <v>148</v>
      </c>
      <c r="B52" s="9"/>
      <c r="C52" s="86"/>
      <c r="D52" s="86"/>
      <c r="E52" s="86"/>
      <c r="F52" s="86"/>
      <c r="G52" s="86"/>
    </row>
    <row r="53" spans="1:7" ht="20.100000000000001" customHeight="1">
      <c r="A53" s="8" t="s">
        <v>156</v>
      </c>
      <c r="B53" s="9">
        <v>3490</v>
      </c>
      <c r="C53" s="86"/>
      <c r="D53" s="86"/>
      <c r="E53" s="86"/>
      <c r="F53" s="86"/>
      <c r="G53" s="86"/>
    </row>
    <row r="54" spans="1:7" ht="20.100000000000001" customHeight="1">
      <c r="A54" s="8" t="s">
        <v>157</v>
      </c>
      <c r="B54" s="9">
        <v>3500</v>
      </c>
      <c r="C54" s="86"/>
      <c r="D54" s="86"/>
      <c r="E54" s="86"/>
      <c r="F54" s="86"/>
      <c r="G54" s="86"/>
    </row>
    <row r="55" spans="1:7" ht="20.100000000000001" customHeight="1">
      <c r="A55" s="8" t="s">
        <v>44</v>
      </c>
      <c r="B55" s="9"/>
      <c r="C55" s="86"/>
      <c r="D55" s="86"/>
      <c r="E55" s="86"/>
      <c r="F55" s="86"/>
      <c r="G55" s="86"/>
    </row>
    <row r="56" spans="1:7" ht="20.100000000000001" customHeight="1">
      <c r="A56" s="8" t="s">
        <v>40</v>
      </c>
      <c r="B56" s="6">
        <v>3510</v>
      </c>
      <c r="C56" s="86"/>
      <c r="D56" s="86"/>
      <c r="E56" s="86"/>
      <c r="F56" s="86"/>
      <c r="G56" s="86"/>
    </row>
    <row r="57" spans="1:7" ht="20.100000000000001" customHeight="1">
      <c r="A57" s="8" t="s">
        <v>45</v>
      </c>
      <c r="B57" s="6">
        <v>3520</v>
      </c>
      <c r="C57" s="86"/>
      <c r="D57" s="86"/>
      <c r="E57" s="86"/>
      <c r="F57" s="86"/>
      <c r="G57" s="86"/>
    </row>
    <row r="58" spans="1:7" ht="20.100000000000001" customHeight="1">
      <c r="A58" s="8" t="s">
        <v>65</v>
      </c>
      <c r="B58" s="6">
        <v>3530</v>
      </c>
      <c r="C58" s="86"/>
      <c r="D58" s="86"/>
      <c r="E58" s="86"/>
      <c r="F58" s="86"/>
      <c r="G58" s="86"/>
    </row>
    <row r="59" spans="1:7" ht="20.100000000000001" customHeight="1">
      <c r="A59" s="8" t="s">
        <v>42</v>
      </c>
      <c r="B59" s="9"/>
      <c r="C59" s="86"/>
      <c r="D59" s="86"/>
      <c r="E59" s="86"/>
      <c r="F59" s="86"/>
      <c r="G59" s="86"/>
    </row>
    <row r="60" spans="1:7" ht="20.100000000000001" customHeight="1">
      <c r="A60" s="8" t="s">
        <v>40</v>
      </c>
      <c r="B60" s="6">
        <v>3540</v>
      </c>
      <c r="C60" s="86"/>
      <c r="D60" s="86"/>
      <c r="E60" s="86"/>
      <c r="F60" s="86"/>
      <c r="G60" s="86"/>
    </row>
    <row r="61" spans="1:7" ht="20.100000000000001" customHeight="1">
      <c r="A61" s="8" t="s">
        <v>45</v>
      </c>
      <c r="B61" s="6">
        <v>3550</v>
      </c>
      <c r="C61" s="86"/>
      <c r="D61" s="86"/>
      <c r="E61" s="86"/>
      <c r="F61" s="86"/>
      <c r="G61" s="86"/>
    </row>
    <row r="62" spans="1:7" ht="20.100000000000001" customHeight="1">
      <c r="A62" s="8" t="s">
        <v>65</v>
      </c>
      <c r="B62" s="6">
        <v>3560</v>
      </c>
      <c r="C62" s="86"/>
      <c r="D62" s="86"/>
      <c r="E62" s="86"/>
      <c r="F62" s="86"/>
      <c r="G62" s="86"/>
    </row>
    <row r="63" spans="1:7" ht="20.100000000000001" customHeight="1">
      <c r="A63" s="8" t="s">
        <v>56</v>
      </c>
      <c r="B63" s="6">
        <v>3570</v>
      </c>
      <c r="C63" s="86"/>
      <c r="D63" s="86"/>
      <c r="E63" s="86"/>
      <c r="F63" s="86"/>
      <c r="G63" s="86"/>
    </row>
    <row r="64" spans="1:7" ht="20.100000000000001" customHeight="1">
      <c r="A64" s="57" t="s">
        <v>90</v>
      </c>
      <c r="B64" s="6">
        <v>3580</v>
      </c>
      <c r="C64" s="86"/>
      <c r="D64" s="86"/>
      <c r="E64" s="86"/>
      <c r="F64" s="86"/>
      <c r="G64" s="86"/>
    </row>
    <row r="65" spans="1:7" s="17" customFormat="1" ht="20.100000000000001" customHeight="1">
      <c r="A65" s="8" t="s">
        <v>10</v>
      </c>
      <c r="B65" s="6"/>
      <c r="C65" s="86"/>
      <c r="D65" s="86"/>
      <c r="E65" s="86"/>
      <c r="F65" s="86"/>
      <c r="G65" s="86"/>
    </row>
    <row r="66" spans="1:7" s="134" customFormat="1" ht="20.100000000000001" customHeight="1">
      <c r="A66" s="126" t="s">
        <v>11</v>
      </c>
      <c r="B66" s="133">
        <v>3600</v>
      </c>
      <c r="C66" s="127"/>
      <c r="D66" s="127"/>
      <c r="E66" s="127"/>
      <c r="F66" s="127"/>
      <c r="G66" s="127"/>
    </row>
    <row r="67" spans="1:7" s="17" customFormat="1" ht="20.100000000000001" customHeight="1">
      <c r="A67" s="73" t="s">
        <v>96</v>
      </c>
      <c r="B67" s="6">
        <v>3610</v>
      </c>
      <c r="C67" s="87"/>
      <c r="D67" s="87"/>
      <c r="E67" s="87"/>
      <c r="F67" s="87"/>
      <c r="G67" s="87"/>
    </row>
    <row r="68" spans="1:7" s="134" customFormat="1" ht="20.100000000000001" customHeight="1">
      <c r="A68" s="126" t="s">
        <v>19</v>
      </c>
      <c r="B68" s="133">
        <v>3620</v>
      </c>
      <c r="C68" s="127"/>
      <c r="D68" s="127"/>
      <c r="E68" s="127"/>
      <c r="F68" s="127"/>
      <c r="G68" s="127"/>
    </row>
    <row r="69" spans="1:7" s="17" customFormat="1" ht="24" customHeight="1">
      <c r="A69" s="10" t="s">
        <v>12</v>
      </c>
      <c r="B69" s="6">
        <v>3630</v>
      </c>
      <c r="C69" s="87"/>
      <c r="D69" s="87"/>
      <c r="E69" s="87"/>
      <c r="F69" s="87"/>
      <c r="G69" s="87"/>
    </row>
    <row r="70" spans="1:7" s="17" customFormat="1" ht="20.100000000000001" customHeight="1">
      <c r="A70" s="2"/>
      <c r="B70" s="35"/>
      <c r="C70" s="19"/>
      <c r="D70" s="36"/>
      <c r="E70" s="36"/>
      <c r="F70" s="36"/>
      <c r="G70" s="36"/>
    </row>
    <row r="71" spans="1:7" s="17" customFormat="1" ht="20.100000000000001" customHeight="1">
      <c r="A71" s="2"/>
      <c r="B71" s="35"/>
      <c r="C71" s="19"/>
      <c r="D71" s="36"/>
      <c r="E71" s="36"/>
      <c r="F71" s="36"/>
      <c r="G71" s="36"/>
    </row>
    <row r="72" spans="1:7" s="17" customFormat="1" ht="20.100000000000001" customHeight="1">
      <c r="A72" s="2"/>
      <c r="B72" s="35"/>
      <c r="C72" s="19"/>
      <c r="D72" s="36"/>
      <c r="E72" s="36"/>
      <c r="F72" s="36"/>
      <c r="G72" s="36"/>
    </row>
    <row r="73" spans="1:7" s="3" customFormat="1" ht="20.100000000000001" customHeight="1">
      <c r="A73" s="56" t="s">
        <v>153</v>
      </c>
      <c r="B73" s="1" t="s">
        <v>217</v>
      </c>
      <c r="C73" s="139"/>
      <c r="D73" s="14"/>
      <c r="E73" s="250" t="s">
        <v>69</v>
      </c>
      <c r="F73" s="250"/>
      <c r="G73" s="250"/>
    </row>
    <row r="74" spans="1:7" ht="20.100000000000001" customHeight="1">
      <c r="A74" s="68" t="s">
        <v>152</v>
      </c>
      <c r="B74" s="26" t="s">
        <v>31</v>
      </c>
      <c r="C74" s="26"/>
      <c r="D74" s="28"/>
      <c r="E74" s="230" t="s">
        <v>52</v>
      </c>
      <c r="F74" s="230"/>
      <c r="G74" s="230"/>
    </row>
  </sheetData>
  <mergeCells count="9">
    <mergeCell ref="E74:G74"/>
    <mergeCell ref="A22:G22"/>
    <mergeCell ref="A9:G9"/>
    <mergeCell ref="A39:G39"/>
    <mergeCell ref="E73:G73"/>
    <mergeCell ref="A4:G4"/>
    <mergeCell ref="A6:A7"/>
    <mergeCell ref="B6:B7"/>
    <mergeCell ref="C6:G6"/>
  </mergeCells>
  <phoneticPr fontId="3" type="noConversion"/>
  <pageMargins left="0.78740157480314965" right="0.39370078740157483" top="0.78740157480314965" bottom="0.78740157480314965" header="0.19685039370078741" footer="0.23622047244094491"/>
  <pageSetup paperSize="9" scale="55" orientation="portrait" r:id="rId1"/>
  <headerFooter alignWithMargins="0">
    <oddHeader xml:space="preserve">&amp;C&amp;"Times New Roman,обычный"&amp;14 
9&amp;R&amp;"Times New Roman,обычный"&amp;14
Продовження додатка 1
</oddHeader>
  </headerFooter>
  <rowBreaks count="1" manualBreakCount="1">
    <brk id="58" max="6" man="1"/>
  </rowBreaks>
  <colBreaks count="1" manualBreakCount="1">
    <brk id="6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</vt:i4>
      </vt:variant>
    </vt:vector>
  </HeadingPairs>
  <TitlesOfParts>
    <vt:vector size="19" baseType="lpstr">
      <vt:lpstr>1.Звіт по фінплану - зведені</vt:lpstr>
      <vt:lpstr>1.Фінансовий результат</vt:lpstr>
      <vt:lpstr>2. Розрахунки з бюджетом</vt:lpstr>
      <vt:lpstr>4. Кап. інвестиції</vt:lpstr>
      <vt:lpstr>5. Інша інформація</vt:lpstr>
      <vt:lpstr> 6. Коефіцієнти</vt:lpstr>
      <vt:lpstr>3. Рух грошових коштів</vt:lpstr>
      <vt:lpstr>' 6. Коефіцієнти'!Заголовки_для_печати</vt:lpstr>
      <vt:lpstr>'1.Звіт по фінплану - зведені'!Заголовки_для_печати</vt:lpstr>
      <vt:lpstr>'1.Фінансовий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 6. Коефіцієнти'!Область_печати</vt:lpstr>
      <vt:lpstr>'1.Звіт по фінплану - зведені'!Область_печати</vt:lpstr>
      <vt:lpstr>'1.Фінансовий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'5. Інша інформація'!Область_печати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Ekonomist</dc:creator>
  <cp:lastModifiedBy>Антонюк Андрій</cp:lastModifiedBy>
  <cp:lastPrinted>2019-08-06T12:22:51Z</cp:lastPrinted>
  <dcterms:created xsi:type="dcterms:W3CDTF">2003-03-13T16:00:22Z</dcterms:created>
  <dcterms:modified xsi:type="dcterms:W3CDTF">2019-11-13T12:34:57Z</dcterms:modified>
</cp:coreProperties>
</file>