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onyuk.andriy\Desktop\Опен Дата\Звіти про виконання фінпланів\Черкасиелектротранс\Розміщено\"/>
    </mc:Choice>
  </mc:AlternateContent>
  <bookViews>
    <workbookView xWindow="0" yWindow="0" windowWidth="16380" windowHeight="8190" tabRatio="500" firstSheet="1" activeTab="4"/>
  </bookViews>
  <sheets>
    <sheet name="Фінплан - зведені показники" sheetId="1" r:id="rId1"/>
    <sheet name="1.Фінансовий результат" sheetId="2" r:id="rId2"/>
    <sheet name="2. Розрахунки з бюджетом" sheetId="3" r:id="rId3"/>
    <sheet name="4. Кап. інвестиції" sheetId="4" r:id="rId4"/>
    <sheet name="інша інформація 2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[3]Inform!$E$6</definedName>
    <definedName name="asdfg">[3]Inform!$F$2</definedName>
    <definedName name="BuiltIn_Print_Area___1___1">#REF!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#REF!</definedName>
    <definedName name="Excel_BuiltIn_Print_Area" localSheetId="1">'1.Фінансовий результат'!$A$1:$F$146</definedName>
    <definedName name="Excel_BuiltIn_Print_Area" localSheetId="2">'2. Розрахунки з бюджетом'!$A$1:$F$39</definedName>
    <definedName name="Excel_BuiltIn_Print_Area" localSheetId="3">'4. Кап. інвестиції'!$A$1:$E$21</definedName>
    <definedName name="Excel_BuiltIn_Print_Area" localSheetId="4">'інша інформація 2'!$A$1:$H$36</definedName>
    <definedName name="Excel_BuiltIn_Print_Area" localSheetId="0">'Фінплан - зведені показники'!$A$1:$F$54</definedName>
    <definedName name="Excel_BuiltIn_Print_Titles" localSheetId="1">'1.Фінансовий результат'!$A$10:$IR$10</definedName>
    <definedName name="Excel_BuiltIn_Print_Titles" localSheetId="2">'2. Розрахунки з бюджетом'!$A$8:$IR$8</definedName>
    <definedName name="Excel_BuiltIn_Print_Titles" localSheetId="0">'Фінплан - зведені показники'!$A$16:$IR$16</definedName>
    <definedName name="Fact_Type_ID">#REF!</definedName>
    <definedName name="G">'[11]МТР Газ України'!$B$1</definedName>
    <definedName name="ij1sssss">'[12]7  Інші витрати'!#REF!</definedName>
    <definedName name="LastItem">[13]Лист1!$A$1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QR">[22]Inform!$E$5</definedName>
    <definedName name="qw">[3]Inform!$E$5</definedName>
    <definedName name="qwert">[3]Inform!$G$2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[3]Inform!$E$38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1">'1.Фінансовий результат'!$10:$10</definedName>
    <definedName name="_xlnm.Print_Titles" localSheetId="2">'2. Розрахунки з бюджетом'!$8:$8</definedName>
    <definedName name="_xlnm.Print_Titles" localSheetId="0">'Фінплан - зведені показники'!$16:$16</definedName>
    <definedName name="Заголовки_для_печати_МИ">(NA(),NA())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і">[24]Inform!$F$2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[22]Inform!$G$2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'1.Фінансовий результат'!$A$1:$F$148</definedName>
    <definedName name="_xlnm.Print_Area" localSheetId="2">'2. Розрахунки з бюджетом'!$A$1:$F$40</definedName>
    <definedName name="_xlnm.Print_Area" localSheetId="3">'4. Кап. інвестиції'!$A$1:$F$26</definedName>
    <definedName name="_xlnm.Print_Area" localSheetId="4">'інша інформація 2'!$A$1:$J$50</definedName>
    <definedName name="_xlnm.Print_Area" localSheetId="0">'Фінплан - зведені показники'!$A$1:$G$54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[28]Inform!$E$6</definedName>
    <definedName name="р">#REF!</definedName>
    <definedName name="т">[29]Inform!$E$6</definedName>
    <definedName name="тариф">[30]Inform!$G$2</definedName>
    <definedName name="уйцукйцуйу">#REF!</definedName>
    <definedName name="уке">[31]Inform!$G$2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calcId="152511" fullCalcOnLoad="1"/>
</workbook>
</file>

<file path=xl/calcChain.xml><?xml version="1.0" encoding="utf-8"?>
<calcChain xmlns="http://schemas.openxmlformats.org/spreadsheetml/2006/main">
  <c r="D46" i="5" l="1"/>
  <c r="G46" i="5" s="1"/>
  <c r="B46" i="5"/>
  <c r="G45" i="5"/>
  <c r="F45" i="5"/>
  <c r="G44" i="5"/>
  <c r="F44" i="5"/>
  <c r="G43" i="5"/>
  <c r="F43" i="5"/>
  <c r="G42" i="5"/>
  <c r="F42" i="5"/>
  <c r="G41" i="5"/>
  <c r="F41" i="5"/>
  <c r="E13" i="2"/>
  <c r="F13" i="2"/>
  <c r="C15" i="2"/>
  <c r="C12" i="2"/>
  <c r="C23" i="2"/>
  <c r="D15" i="2"/>
  <c r="E15" i="2" s="1"/>
  <c r="E16" i="2"/>
  <c r="F16" i="2"/>
  <c r="E17" i="2"/>
  <c r="F17" i="2"/>
  <c r="E20" i="2"/>
  <c r="F20" i="2"/>
  <c r="E21" i="2"/>
  <c r="F21" i="2"/>
  <c r="E25" i="2"/>
  <c r="F25" i="2"/>
  <c r="E26" i="2"/>
  <c r="F26" i="2"/>
  <c r="E27" i="2"/>
  <c r="F27" i="2"/>
  <c r="E28" i="2"/>
  <c r="F28" i="2"/>
  <c r="F29" i="2"/>
  <c r="E30" i="2"/>
  <c r="F30" i="2"/>
  <c r="F31" i="2"/>
  <c r="E32" i="2"/>
  <c r="F32" i="2"/>
  <c r="C34" i="2"/>
  <c r="D34" i="2"/>
  <c r="E34" i="2" s="1"/>
  <c r="F35" i="2"/>
  <c r="F36" i="2"/>
  <c r="E37" i="2"/>
  <c r="F37" i="2"/>
  <c r="C38" i="2"/>
  <c r="C33" i="2" s="1"/>
  <c r="D38" i="2"/>
  <c r="F38" i="2" s="1"/>
  <c r="F39" i="2"/>
  <c r="E40" i="2"/>
  <c r="F40" i="2"/>
  <c r="F41" i="2"/>
  <c r="E42" i="2"/>
  <c r="F42" i="2"/>
  <c r="E43" i="2"/>
  <c r="F43" i="2"/>
  <c r="E44" i="2"/>
  <c r="F44" i="2"/>
  <c r="C45" i="2"/>
  <c r="E45" i="2" s="1"/>
  <c r="D45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F56" i="2"/>
  <c r="E57" i="2"/>
  <c r="F57" i="2"/>
  <c r="E66" i="2"/>
  <c r="F66" i="2"/>
  <c r="E67" i="2"/>
  <c r="F67" i="2"/>
  <c r="E68" i="2"/>
  <c r="F68" i="2"/>
  <c r="F69" i="2"/>
  <c r="E70" i="2"/>
  <c r="F70" i="2"/>
  <c r="E71" i="2"/>
  <c r="F71" i="2"/>
  <c r="E75" i="2"/>
  <c r="F75" i="2"/>
  <c r="E76" i="2"/>
  <c r="F76" i="2"/>
  <c r="E85" i="2"/>
  <c r="F85" i="2"/>
  <c r="E86" i="2"/>
  <c r="F86" i="2"/>
  <c r="C87" i="2"/>
  <c r="D87" i="2"/>
  <c r="E87" i="2"/>
  <c r="F87" i="2"/>
  <c r="E89" i="2"/>
  <c r="F89" i="2"/>
  <c r="F90" i="2"/>
  <c r="E91" i="2"/>
  <c r="F91" i="2"/>
  <c r="C92" i="2"/>
  <c r="C83" i="2" s="1"/>
  <c r="C60" i="2" s="1"/>
  <c r="C22" i="1" s="1"/>
  <c r="D92" i="2"/>
  <c r="D83" i="2" s="1"/>
  <c r="E94" i="2"/>
  <c r="E92" i="2" s="1"/>
  <c r="F94" i="2"/>
  <c r="F92" i="2"/>
  <c r="E95" i="2"/>
  <c r="F95" i="2"/>
  <c r="C96" i="2"/>
  <c r="D96" i="2"/>
  <c r="F96" i="2" s="1"/>
  <c r="E96" i="2"/>
  <c r="F98" i="2"/>
  <c r="E99" i="2"/>
  <c r="F99" i="2"/>
  <c r="E100" i="2"/>
  <c r="F100" i="2"/>
  <c r="C101" i="2"/>
  <c r="D101" i="2"/>
  <c r="F101" i="2" s="1"/>
  <c r="C108" i="2"/>
  <c r="D108" i="2"/>
  <c r="F108" i="2" s="1"/>
  <c r="E108" i="2"/>
  <c r="E114" i="2"/>
  <c r="F114" i="2"/>
  <c r="E116" i="2"/>
  <c r="F116" i="2"/>
  <c r="F117" i="2"/>
  <c r="F120" i="2"/>
  <c r="C136" i="2"/>
  <c r="E136" i="2" s="1"/>
  <c r="D136" i="2"/>
  <c r="C138" i="2"/>
  <c r="E138" i="2" s="1"/>
  <c r="D138" i="2"/>
  <c r="C139" i="2"/>
  <c r="E139" i="2" s="1"/>
  <c r="D139" i="2"/>
  <c r="C140" i="2"/>
  <c r="E140" i="2" s="1"/>
  <c r="D140" i="2"/>
  <c r="C141" i="2"/>
  <c r="E141" i="2" s="1"/>
  <c r="D141" i="2"/>
  <c r="C142" i="2"/>
  <c r="C22" i="3"/>
  <c r="F22" i="3" s="1"/>
  <c r="D22" i="3"/>
  <c r="E22" i="3" s="1"/>
  <c r="E28" i="3"/>
  <c r="F28" i="3"/>
  <c r="C29" i="3"/>
  <c r="D29" i="3"/>
  <c r="F29" i="3" s="1"/>
  <c r="F31" i="3"/>
  <c r="C32" i="3"/>
  <c r="C24" i="3" s="1"/>
  <c r="D32" i="3"/>
  <c r="E32" i="3" s="1"/>
  <c r="D33" i="3"/>
  <c r="F33" i="3" s="1"/>
  <c r="D34" i="3"/>
  <c r="E10" i="4"/>
  <c r="C11" i="4"/>
  <c r="C9" i="4"/>
  <c r="C49" i="1" s="1"/>
  <c r="D11" i="4"/>
  <c r="E11" i="4"/>
  <c r="E12" i="4"/>
  <c r="E13" i="4"/>
  <c r="E14" i="4"/>
  <c r="E15" i="4"/>
  <c r="E16" i="4"/>
  <c r="C17" i="4"/>
  <c r="D17" i="4"/>
  <c r="D9" i="4" s="1"/>
  <c r="E18" i="4"/>
  <c r="E17" i="4" s="1"/>
  <c r="E19" i="4"/>
  <c r="E20" i="4"/>
  <c r="E21" i="4"/>
  <c r="E22" i="4"/>
  <c r="B12" i="5"/>
  <c r="D12" i="5" s="1"/>
  <c r="D13" i="5"/>
  <c r="E13" i="5"/>
  <c r="D14" i="5"/>
  <c r="E14" i="5"/>
  <c r="D15" i="5"/>
  <c r="E15" i="5"/>
  <c r="D16" i="5"/>
  <c r="E16" i="5"/>
  <c r="D17" i="5"/>
  <c r="E17" i="5"/>
  <c r="C18" i="5"/>
  <c r="D19" i="5"/>
  <c r="E19" i="5"/>
  <c r="B20" i="5"/>
  <c r="C20" i="5"/>
  <c r="D20" i="5"/>
  <c r="B21" i="5"/>
  <c r="B29" i="5" s="1"/>
  <c r="B33" i="5" s="1"/>
  <c r="C21" i="5"/>
  <c r="D21" i="5" s="1"/>
  <c r="B22" i="5"/>
  <c r="C22" i="5"/>
  <c r="D22" i="5" s="1"/>
  <c r="D23" i="5"/>
  <c r="E23" i="5"/>
  <c r="B24" i="5"/>
  <c r="D24" i="5" s="1"/>
  <c r="C24" i="5"/>
  <c r="B25" i="5"/>
  <c r="D25" i="5" s="1"/>
  <c r="C25" i="5"/>
  <c r="E25" i="5" s="1"/>
  <c r="C26" i="5"/>
  <c r="C27" i="5"/>
  <c r="D27" i="5"/>
  <c r="B28" i="5"/>
  <c r="B32" i="5" s="1"/>
  <c r="C28" i="5"/>
  <c r="E28" i="5" s="1"/>
  <c r="C29" i="5"/>
  <c r="C31" i="5"/>
  <c r="D31" i="5" s="1"/>
  <c r="C32" i="5"/>
  <c r="D32" i="5" s="1"/>
  <c r="A18" i="1"/>
  <c r="B18" i="1"/>
  <c r="B19" i="1"/>
  <c r="B20" i="1"/>
  <c r="B21" i="1"/>
  <c r="C21" i="1"/>
  <c r="D21" i="1"/>
  <c r="F21" i="1"/>
  <c r="B22" i="1"/>
  <c r="B23" i="1"/>
  <c r="C23" i="1"/>
  <c r="D23" i="1"/>
  <c r="F23" i="1" s="1"/>
  <c r="B24" i="1"/>
  <c r="C24" i="1"/>
  <c r="F24" i="1"/>
  <c r="D24" i="1"/>
  <c r="E24" i="1" s="1"/>
  <c r="B25" i="1"/>
  <c r="B26" i="1"/>
  <c r="C26" i="1"/>
  <c r="F26" i="1" s="1"/>
  <c r="D26" i="1"/>
  <c r="B27" i="1"/>
  <c r="C27" i="1"/>
  <c r="F27" i="1" s="1"/>
  <c r="D27" i="1"/>
  <c r="B28" i="1"/>
  <c r="C28" i="1"/>
  <c r="F28" i="1" s="1"/>
  <c r="D28" i="1"/>
  <c r="B29" i="1"/>
  <c r="C29" i="1"/>
  <c r="F29" i="1" s="1"/>
  <c r="D29" i="1"/>
  <c r="B30" i="1"/>
  <c r="B31" i="1"/>
  <c r="C31" i="1"/>
  <c r="D31" i="1"/>
  <c r="F31" i="1"/>
  <c r="B32" i="1"/>
  <c r="B34" i="1"/>
  <c r="C34" i="1"/>
  <c r="D34" i="1"/>
  <c r="B35" i="1"/>
  <c r="C35" i="1"/>
  <c r="D35" i="1"/>
  <c r="B36" i="1"/>
  <c r="C36" i="1"/>
  <c r="D36" i="1"/>
  <c r="F36" i="1" s="1"/>
  <c r="E36" i="1"/>
  <c r="B37" i="1"/>
  <c r="C37" i="1"/>
  <c r="D37" i="1"/>
  <c r="B38" i="1"/>
  <c r="B39" i="1"/>
  <c r="D39" i="1"/>
  <c r="B40" i="1"/>
  <c r="B49" i="1"/>
  <c r="E21" i="5"/>
  <c r="E20" i="5"/>
  <c r="E27" i="5"/>
  <c r="E12" i="5"/>
  <c r="C132" i="2"/>
  <c r="C18" i="1"/>
  <c r="F34" i="2"/>
  <c r="F15" i="2"/>
  <c r="E24" i="5"/>
  <c r="E22" i="5"/>
  <c r="F46" i="5"/>
  <c r="E29" i="5" l="1"/>
  <c r="F83" i="2"/>
  <c r="D60" i="2"/>
  <c r="E83" i="2"/>
  <c r="C137" i="2"/>
  <c r="C135" i="2" s="1"/>
  <c r="C143" i="2" s="1"/>
  <c r="C24" i="2"/>
  <c r="E9" i="4"/>
  <c r="D49" i="1"/>
  <c r="C38" i="1"/>
  <c r="C33" i="5"/>
  <c r="D24" i="3"/>
  <c r="D142" i="2"/>
  <c r="E38" i="2"/>
  <c r="D12" i="2"/>
  <c r="D28" i="5"/>
  <c r="D29" i="5"/>
  <c r="E31" i="5"/>
  <c r="C30" i="5"/>
  <c r="D33" i="2"/>
  <c r="E32" i="5"/>
  <c r="F32" i="3"/>
  <c r="F141" i="2"/>
  <c r="F140" i="2"/>
  <c r="F139" i="2"/>
  <c r="F138" i="2"/>
  <c r="F136" i="2"/>
  <c r="F45" i="2"/>
  <c r="B18" i="5"/>
  <c r="B26" i="5" s="1"/>
  <c r="B30" i="5" s="1"/>
  <c r="C34" i="3"/>
  <c r="E49" i="1" l="1"/>
  <c r="F49" i="1"/>
  <c r="E34" i="3"/>
  <c r="C39" i="1"/>
  <c r="D30" i="5"/>
  <c r="E30" i="5"/>
  <c r="D23" i="2"/>
  <c r="E12" i="2"/>
  <c r="F12" i="2"/>
  <c r="D18" i="5"/>
  <c r="F34" i="3"/>
  <c r="D33" i="5"/>
  <c r="E33" i="5"/>
  <c r="D26" i="5"/>
  <c r="E142" i="2"/>
  <c r="F142" i="2"/>
  <c r="C40" i="1"/>
  <c r="D22" i="1"/>
  <c r="E60" i="2"/>
  <c r="F60" i="2"/>
  <c r="E18" i="5"/>
  <c r="D24" i="2"/>
  <c r="E33" i="2"/>
  <c r="F33" i="2"/>
  <c r="D137" i="2"/>
  <c r="F24" i="3"/>
  <c r="D35" i="3"/>
  <c r="D38" i="1"/>
  <c r="E24" i="3"/>
  <c r="C35" i="3"/>
  <c r="C58" i="2"/>
  <c r="C133" i="2"/>
  <c r="C19" i="1"/>
  <c r="E26" i="5"/>
  <c r="F35" i="3" l="1"/>
  <c r="E35" i="3"/>
  <c r="F38" i="1"/>
  <c r="E38" i="1"/>
  <c r="D40" i="1"/>
  <c r="F39" i="1"/>
  <c r="E39" i="1"/>
  <c r="D18" i="1"/>
  <c r="F23" i="2"/>
  <c r="D132" i="2"/>
  <c r="D58" i="2"/>
  <c r="E23" i="2"/>
  <c r="F24" i="2"/>
  <c r="E24" i="2"/>
  <c r="D133" i="2"/>
  <c r="D19" i="1"/>
  <c r="F22" i="1"/>
  <c r="E22" i="1"/>
  <c r="C122" i="2"/>
  <c r="C20" i="1"/>
  <c r="E137" i="2"/>
  <c r="F137" i="2"/>
  <c r="D135" i="2"/>
  <c r="E135" i="2" l="1"/>
  <c r="D143" i="2"/>
  <c r="F135" i="2"/>
  <c r="D20" i="1"/>
  <c r="E58" i="2"/>
  <c r="F58" i="2"/>
  <c r="D122" i="2"/>
  <c r="E19" i="1"/>
  <c r="F19" i="1"/>
  <c r="E18" i="1"/>
  <c r="F18" i="1"/>
  <c r="E133" i="2"/>
  <c r="F133" i="2"/>
  <c r="F132" i="2"/>
  <c r="E132" i="2"/>
  <c r="C127" i="2"/>
  <c r="C25" i="1"/>
  <c r="F40" i="1"/>
  <c r="E40" i="1"/>
  <c r="C130" i="2" l="1"/>
  <c r="C32" i="1" s="1"/>
  <c r="C30" i="1"/>
  <c r="F20" i="1"/>
  <c r="E20" i="1"/>
  <c r="F143" i="2"/>
  <c r="E143" i="2"/>
  <c r="D25" i="1"/>
  <c r="E122" i="2"/>
  <c r="F122" i="2"/>
  <c r="D127" i="2"/>
  <c r="E127" i="2" l="1"/>
  <c r="D30" i="1"/>
  <c r="F127" i="2"/>
  <c r="D130" i="2"/>
  <c r="F25" i="1"/>
  <c r="E25" i="1"/>
  <c r="E130" i="2" l="1"/>
  <c r="F130" i="2"/>
  <c r="D32" i="1"/>
  <c r="E30" i="1"/>
  <c r="F30" i="1"/>
  <c r="E32" i="1" l="1"/>
  <c r="F32" i="1"/>
</calcChain>
</file>

<file path=xl/sharedStrings.xml><?xml version="1.0" encoding="utf-8"?>
<sst xmlns="http://schemas.openxmlformats.org/spreadsheetml/2006/main" count="375" uniqueCount="296">
  <si>
    <t>Додаток</t>
  </si>
  <si>
    <t>ЗАТВЕРДЖЕНО</t>
  </si>
  <si>
    <t>рішення виконавчого комітету</t>
  </si>
  <si>
    <t>Черкаської міської ради</t>
  </si>
  <si>
    <t>від _____________ № _____</t>
  </si>
  <si>
    <t>ЗВІТ ФІНАНСОВОГО ПЛАНУ  КОМУНАЛЬНОГО ПІДПРИЄМСТВА</t>
  </si>
  <si>
    <t xml:space="preserve">   “Черкасиелектротранс” Черкаської міської ради”</t>
  </si>
  <si>
    <t>ЗА  9 місяців 2019 РОКУ</t>
  </si>
  <si>
    <t>Основні фінансові показники</t>
  </si>
  <si>
    <t>тис.грн.</t>
  </si>
  <si>
    <t>Найменування показника</t>
  </si>
  <si>
    <t xml:space="preserve">Код рядка </t>
  </si>
  <si>
    <t>Фінансовий план за 9 місяців поточного 2019 року</t>
  </si>
  <si>
    <t>Звіт за 9 місяців поточного 2019 року</t>
  </si>
  <si>
    <t>відхилення</t>
  </si>
  <si>
    <t>%(+,-)</t>
  </si>
  <si>
    <t>Абсол.(+,-)</t>
  </si>
  <si>
    <t>І. Формування фінансових результатів</t>
  </si>
  <si>
    <t>Собівартість реалізованої продукції (товарів, робіт, послуг)</t>
  </si>
  <si>
    <t>Валовий прибуток/збиток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</si>
  <si>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</si>
  <si>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</si>
  <si>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</si>
  <si>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</si>
  <si>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 прибуток/збиток</t>
  </si>
  <si>
    <t>Доходи від фінансової діяльності</t>
  </si>
  <si>
    <t>Витрати від фінансової діяльності</t>
  </si>
  <si>
    <t>Інші доходи</t>
  </si>
  <si>
    <t>Інші витрати</t>
  </si>
  <si>
    <t>Фінансовий результат до оподаткування:  прибуток/збиток</t>
  </si>
  <si>
    <t>Витрати (дохід) з податку на прибуток</t>
  </si>
  <si>
    <t>Чистий  фінансовий результат: прибуток/збиток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</si>
  <si>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</si>
  <si>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</si>
  <si>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</si>
  <si>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</si>
  <si>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</si>
  <si>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</si>
  <si>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</si>
  <si>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</si>
  <si>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ІІІ. 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</si>
  <si>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</si>
  <si>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</si>
  <si>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</si>
  <si>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</si>
  <si>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 xml:space="preserve">Вплив зміни валютних курсів на залишок коштів </t>
  </si>
  <si>
    <t>Грошові кошти на кінець періоду</t>
  </si>
  <si>
    <t>IV. Капітальні інвестиції</t>
  </si>
  <si>
    <t>Капітальні інвестиції</t>
  </si>
  <si>
    <r>
      <rPr>
        <sz val="14"/>
        <rFont val="Times New Roman"/>
        <family val="1"/>
        <charset val="204"/>
      </rPr>
      <t xml:space="preserve">                                       В.о. д</t>
    </r>
    <r>
      <rPr>
        <u/>
        <sz val="14"/>
        <rFont val="Times New Roman"/>
        <family val="1"/>
        <charset val="204"/>
      </rPr>
      <t>иректора</t>
    </r>
  </si>
  <si>
    <t>Т.В. Хвиль</t>
  </si>
  <si>
    <t>(посада)</t>
  </si>
  <si>
    <t>Звіт по виконанню фінансового плану за 9 місяців поточного 2019 року по КП “Черкасиелектротранс” Черкаської міської ради”</t>
  </si>
  <si>
    <t xml:space="preserve">Доходи </t>
  </si>
  <si>
    <t>Дохід (виручка) від реалізації продукції (товарів, робіт, послуг)</t>
  </si>
  <si>
    <t>від комерційної діяльності</t>
  </si>
  <si>
    <t>від державного бюджету</t>
  </si>
  <si>
    <t>від місцевого бюджету</t>
  </si>
  <si>
    <t>компенсаційні виплати на пільговий проїзд окремих категорій громадян</t>
  </si>
  <si>
    <t>1012/1</t>
  </si>
  <si>
    <t>компенсація втрат доходів від регулювання тарифів на перевезення учнів і студентів</t>
  </si>
  <si>
    <t>1012/2</t>
  </si>
  <si>
    <t>погашення заборгованності зі сплати соціального внеску на виконання договору реструктуризації боргів перед Пенсійним фондом України</t>
  </si>
  <si>
    <t>1012/3</t>
  </si>
  <si>
    <t>виплата недоїмки податку з доходів з фізичних осіб, що виникла з 2007 року</t>
  </si>
  <si>
    <t>1012/4</t>
  </si>
  <si>
    <t>надання фінансової підтримки на забеспечення ефективної господарської діяльності (беззбитковості) підприємства</t>
  </si>
  <si>
    <t>1012/5</t>
  </si>
  <si>
    <t>Податок на додану вартість</t>
  </si>
  <si>
    <t>Інші вирахування з доходу (розшифрувати)</t>
  </si>
  <si>
    <t>Чистий дохід від реалізації продукції (товарів, робіт, послуг) (розшифрувати)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</si>
  <si>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</si>
  <si>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</si>
  <si>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</si>
  <si>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</si>
  <si>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</si>
  <si>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резерв відпусток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</si>
  <si>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</si>
  <si>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</si>
  <si>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</si>
  <si>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</si>
  <si>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комунальні послуги:</t>
  </si>
  <si>
    <t>1059/1</t>
  </si>
  <si>
    <t>в тому числі:</t>
  </si>
  <si>
    <t>опалення та гаряча вода</t>
  </si>
  <si>
    <t>1059/11</t>
  </si>
  <si>
    <t>водопостачання та водовідведення</t>
  </si>
  <si>
    <t>1059/12</t>
  </si>
  <si>
    <t>послуги сторонніх організацій:</t>
  </si>
  <si>
    <t>1059/2</t>
  </si>
  <si>
    <t>тех.огляд трол., КМ, ТП, авто</t>
  </si>
  <si>
    <t>1059/21</t>
  </si>
  <si>
    <t>страхування</t>
  </si>
  <si>
    <t>1059/22</t>
  </si>
  <si>
    <t>послуги охорони та тягових підстанцій</t>
  </si>
  <si>
    <t>1059/23</t>
  </si>
  <si>
    <t>послуги механізації</t>
  </si>
  <si>
    <t>1059/24</t>
  </si>
  <si>
    <t>знос гуми</t>
  </si>
  <si>
    <t>1059/3</t>
  </si>
  <si>
    <t>інші витрати:</t>
  </si>
  <si>
    <t>1059/4</t>
  </si>
  <si>
    <t>спецодяг</t>
  </si>
  <si>
    <t>1059/41</t>
  </si>
  <si>
    <t>придбання абонементних квитків</t>
  </si>
  <si>
    <t>1059/42</t>
  </si>
  <si>
    <t>спецхарчування (молоко, соки)</t>
  </si>
  <si>
    <t>1059/43</t>
  </si>
  <si>
    <t>мило</t>
  </si>
  <si>
    <t>1059/44</t>
  </si>
  <si>
    <t>МШП</t>
  </si>
  <si>
    <t>1059/45</t>
  </si>
  <si>
    <t>інші</t>
  </si>
  <si>
    <t>1059/46</t>
  </si>
  <si>
    <t>придбання проїзних квитків</t>
  </si>
  <si>
    <t>1059/47</t>
  </si>
  <si>
    <t>0,3% профспілка</t>
  </si>
  <si>
    <t>1059/48</t>
  </si>
  <si>
    <t>медогляд</t>
  </si>
  <si>
    <t>1059/49</t>
  </si>
  <si>
    <t>підвищення кваліфікації</t>
  </si>
  <si>
    <t>1059/50</t>
  </si>
  <si>
    <t>придбання шин</t>
  </si>
  <si>
    <t>1059/51</t>
  </si>
  <si>
    <t>Валовий: прибуток / збиток</t>
  </si>
  <si>
    <t>Інші операційні доходи (розшифрувати), у тому числі: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</si>
  <si>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</si>
  <si>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</si>
  <si>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</si>
  <si>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</si>
  <si>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</si>
  <si>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</si>
  <si>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</si>
  <si>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</si>
  <si>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1088/1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</si>
  <si>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</si>
  <si>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</si>
  <si>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придбання ліцензії з перепідготовки кадрів основних професій</t>
  </si>
  <si>
    <t>технічна експертна оцінка</t>
  </si>
  <si>
    <t>організаційно-технічні послуги (послуги охорони,інкасаційні послуги)</t>
  </si>
  <si>
    <t>консультаційні та інформаційні послуги</t>
  </si>
  <si>
    <t>1094/1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</si>
  <si>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</si>
  <si>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</si>
  <si>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</si>
  <si>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</si>
  <si>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</si>
  <si>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</si>
  <si>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інші адміністративні витрати (розшифрувати)</t>
  </si>
  <si>
    <t>банківське обслуговування</t>
  </si>
  <si>
    <t>1102/1</t>
  </si>
  <si>
    <t>місцеві податки</t>
  </si>
  <si>
    <t>1102/2</t>
  </si>
  <si>
    <t>1102/3</t>
  </si>
  <si>
    <t>електроенергія</t>
  </si>
  <si>
    <t>1102/31</t>
  </si>
  <si>
    <t>1102/32</t>
  </si>
  <si>
    <t>1102/33</t>
  </si>
  <si>
    <t>матеріали:</t>
  </si>
  <si>
    <t>1102/4</t>
  </si>
  <si>
    <t>канцелярські вироби</t>
  </si>
  <si>
    <t>1102/41</t>
  </si>
  <si>
    <t>література та періодичні видання</t>
  </si>
  <si>
    <t>1102/42</t>
  </si>
  <si>
    <t>інші:</t>
  </si>
  <si>
    <t>1102/5</t>
  </si>
  <si>
    <t>інтернет</t>
  </si>
  <si>
    <t>1102/51</t>
  </si>
  <si>
    <t>ремонт комп.техніки</t>
  </si>
  <si>
    <t>1102/52</t>
  </si>
  <si>
    <t>1102/53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</si>
  <si>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</si>
  <si>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</si>
  <si>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</si>
  <si>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</si>
  <si>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</si>
  <si>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</si>
  <si>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</si>
  <si>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</si>
  <si>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</si>
  <si>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</si>
  <si>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(розшифрувати)</t>
  </si>
  <si>
    <t>пільгові пенсії</t>
  </si>
  <si>
    <t>1125/1</t>
  </si>
  <si>
    <t>виконавчі провадження</t>
  </si>
  <si>
    <t>1125/2</t>
  </si>
  <si>
    <t>витрати на утримання легкового автомобіля</t>
  </si>
  <si>
    <t>1125/3</t>
  </si>
  <si>
    <t>витрати на по зносу основних фондів</t>
  </si>
  <si>
    <t>1125/4</t>
  </si>
  <si>
    <t>Членські внески в Корпорацію Укрелектротранс”</t>
  </si>
  <si>
    <t>1125/5</t>
  </si>
  <si>
    <t>списання дебіторської та кредиторської заборгованості</t>
  </si>
  <si>
    <t>1125/6</t>
  </si>
  <si>
    <t>1125/7</t>
  </si>
  <si>
    <t>Фінансові витрати</t>
  </si>
  <si>
    <t>Інші фінансові доходи (розшифрувати)</t>
  </si>
  <si>
    <t>Фінансові витрати (розшифрувати)</t>
  </si>
  <si>
    <t>Інші доходи (розшифрувати), у тому числі:</t>
  </si>
  <si>
    <t>Інші витрати (розшифрувати), у тому числі:</t>
  </si>
  <si>
    <t>Фінансовий результат до оподаткування: прибуток/збиток</t>
  </si>
  <si>
    <t xml:space="preserve">Прибуток (збиток) від  припиненої діяльності після оподаткування </t>
  </si>
  <si>
    <t>Доходи і витрати (узагальнені показники)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</si>
  <si>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</si>
  <si>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</si>
  <si>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</si>
  <si>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</si>
  <si>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інші витрати</t>
  </si>
  <si>
    <t>1261/1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</si>
  <si>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</si>
  <si>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</si>
  <si>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</si>
  <si>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</si>
  <si>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</t>
  </si>
  <si>
    <t>Директор</t>
  </si>
  <si>
    <t>П.С. Кучер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</si>
  <si>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</si>
  <si>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</si>
  <si>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 до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</si>
  <si>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</si>
  <si>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</si>
  <si>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</si>
  <si>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</si>
  <si>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</si>
  <si>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</si>
  <si>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</si>
  <si>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</si>
  <si>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</si>
  <si>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</si>
  <si>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</si>
  <si>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</si>
  <si>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</si>
  <si>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</si>
  <si>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</si>
  <si>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</si>
  <si>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ПФУ</t>
  </si>
  <si>
    <t>2145/2</t>
  </si>
  <si>
    <t>місцеві податки та збори (розшифрувати)</t>
  </si>
  <si>
    <t>інші платежі (ПДФО)</t>
  </si>
  <si>
    <t>В.о. директора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</si>
  <si>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</si>
  <si>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</si>
  <si>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</si>
  <si>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</si>
  <si>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</si>
  <si>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нових тролейбусів</t>
  </si>
  <si>
    <t>4020/1</t>
  </si>
  <si>
    <t>придбання тролейбусів в лізинг</t>
  </si>
  <si>
    <t>4020/2</t>
  </si>
  <si>
    <t>придбання тролейбусів, що були в експлуатації, після капітального ремонту</t>
  </si>
  <si>
    <t>4020/3</t>
  </si>
  <si>
    <t>придбання (виготовлення) інших основних засобів, що були в  експлуатації після капітального ремонту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</si>
  <si>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</si>
  <si>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</si>
  <si>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засобів, в тому числі</t>
  </si>
  <si>
    <t xml:space="preserve">капітальний ремонт контактної мережі з придбанням її елементів </t>
  </si>
  <si>
    <t>4050/1</t>
  </si>
  <si>
    <t>будівництво тролейбусних ліній по вул.Гагаріна, вул.Сержанта Смірнова,Героїв Дніпра, вул.Козацька (з ПКД) (внески в статутний капітал КП “Черкасиелектротранс)</t>
  </si>
  <si>
    <t>4050/2</t>
  </si>
  <si>
    <t>реконструкція системи опалення на підприємстві (з ПКД) (внески в статутний капітал КП “Черкасиелектротранс)</t>
  </si>
  <si>
    <t>4050/3</t>
  </si>
  <si>
    <t>впровадження системи контролю громадського транспорту  та системи електронного обліку перевезення пасажирів та збору виручки</t>
  </si>
  <si>
    <t>4050/4</t>
  </si>
  <si>
    <t>реконструкція точок комерційного обліку електричної енергії тягових підстанцій КП”Черкасиелектротранс” ЧМР з виконанням робіт зі встановлення автиматизованої системи комерційного обліку електричної енергії споживача (АСКОЕ) з ПКД</t>
  </si>
  <si>
    <t>4050/5</t>
  </si>
  <si>
    <r>
      <rPr>
        <sz val="14"/>
        <rFont val="Times New Roman"/>
        <family val="1"/>
        <charset val="204"/>
      </rPr>
      <t>Д</t>
    </r>
    <r>
      <rPr>
        <u/>
        <sz val="14"/>
        <rFont val="Times New Roman"/>
        <family val="1"/>
        <charset val="204"/>
      </rPr>
      <t>иректор</t>
    </r>
  </si>
  <si>
    <t>Інформація</t>
  </si>
  <si>
    <t>звіту до фінансового плану за 9 місяців  2019  року</t>
  </si>
  <si>
    <t xml:space="preserve"> по КП “Черкасиелектротранс” Черкаської міської ради”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</si>
  <si>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</si>
  <si>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</si>
  <si>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</si>
  <si>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План за 9 місяців поточного 2019 року</t>
  </si>
  <si>
    <t>Факт за 9 місяців поточного 2019 року</t>
  </si>
  <si>
    <t>відхилення, +/-</t>
  </si>
  <si>
    <t>виконання,%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</si>
  <si>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</si>
  <si>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</si>
  <si>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</si>
  <si>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</si>
  <si>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</si>
  <si>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</si>
  <si>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Фонд оплати праці, тис. гривень, у тому числі:</t>
  </si>
  <si>
    <t>директор</t>
  </si>
  <si>
    <t>К О Н Т Р А К Т</t>
  </si>
  <si>
    <t>адміністративно-управлінський персонал</t>
  </si>
  <si>
    <t>Витрати на оплату праці,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</si>
  <si>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</si>
  <si>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</si>
  <si>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</si>
  <si>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</si>
  <si>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</si>
  <si>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пасажирські</t>
  </si>
  <si>
    <t>оренда</t>
  </si>
  <si>
    <t>розміщення обладнання</t>
  </si>
  <si>
    <t>обслуговування кабельних ліній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</si>
</sst>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2" formatCode="_-* #,##0.00\ _г_р_н_._-;\-* #,##0.00\ _г_р_н_._-;_-* \-??\ _г_р_н_._-;_-@_-"/>
    <numFmt numFmtId="173" formatCode="###\ ##0.000"/>
    <numFmt numFmtId="174" formatCode="_(\$* #,##0.00_);_(\$* \(#,##0.00\);_(\$* \-??_);_(@_)"/>
    <numFmt numFmtId="175" formatCode="_-* #,##0.00&quot;р.&quot;_-;\-* #,##0.00&quot;р.&quot;_-;_-* \-??&quot;р.&quot;_-;_-@_-"/>
    <numFmt numFmtId="176" formatCode="_(* #,##0_);_(* \(#,##0\);_(* \-_);_(@_)"/>
    <numFmt numFmtId="177" formatCode="_(* #,##0.00_);_(* \(#,##0.00\);_(* \-??_);_(@_)"/>
    <numFmt numFmtId="178" formatCode="_-* #,##0.00_₴_-;\-* #,##0.00_₴_-;_-* \-??_₴_-;_-@_-"/>
    <numFmt numFmtId="179" formatCode="#,##0.00&quot;р.&quot;;\-#,##0.00&quot;р.&quot;"/>
    <numFmt numFmtId="180" formatCode="#,##0.0_ ;[Red]\-#,##0.0\ "/>
    <numFmt numFmtId="181" formatCode="_-* #,##0.00_р_._-;\-* #,##0.00_р_._-;_-* \-??_р_._-;_-@_-"/>
    <numFmt numFmtId="182" formatCode="#,##0&quot;р.&quot;;[Red]\-#,##0&quot;р.&quot;"/>
    <numFmt numFmtId="183" formatCode="0.0;\(0.0\);\ ;\-"/>
    <numFmt numFmtId="184" formatCode="0.0"/>
    <numFmt numFmtId="185" formatCode="#,##0.0"/>
    <numFmt numFmtId="186" formatCode="0.0%"/>
  </numFmts>
  <fonts count="72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1"/>
      <color indexed="52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Arial Cyr"/>
      <family val="2"/>
      <charset val="204"/>
    </font>
    <font>
      <sz val="10"/>
      <name val="Petersburg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31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35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2" fontId="71" fillId="0" borderId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73" fontId="11" fillId="0" borderId="0" applyAlignment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71" fillId="0" borderId="0" applyNumberFormat="0" applyAlignment="0">
      <protection locked="0"/>
    </xf>
    <xf numFmtId="0" fontId="71" fillId="0" borderId="0" applyNumberFormat="0" applyAlignment="0"/>
    <xf numFmtId="0" fontId="71" fillId="0" borderId="0" applyNumberFormat="0" applyAlignment="0"/>
    <xf numFmtId="0" fontId="71" fillId="0" borderId="0" applyNumberFormat="0" applyAlignment="0">
      <protection locked="0"/>
    </xf>
    <xf numFmtId="0" fontId="71" fillId="0" borderId="0" applyNumberFormat="0" applyAlignment="0"/>
    <xf numFmtId="0" fontId="71" fillId="0" borderId="0" applyNumberFormat="0" applyAlignment="0">
      <protection locked="0"/>
    </xf>
    <xf numFmtId="0" fontId="71" fillId="0" borderId="0" applyNumberFormat="0" applyAlignment="0"/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49" fontId="18" fillId="22" borderId="7">
      <alignment horizontal="left" vertical="center"/>
      <protection locked="0"/>
    </xf>
    <xf numFmtId="49" fontId="18" fillId="22" borderId="7">
      <alignment horizontal="left" vertical="center"/>
    </xf>
    <xf numFmtId="4" fontId="18" fillId="22" borderId="7">
      <alignment horizontal="right" vertical="center"/>
      <protection locked="0"/>
    </xf>
    <xf numFmtId="4" fontId="18" fillId="22" borderId="7">
      <alignment horizontal="right" vertical="center"/>
    </xf>
    <xf numFmtId="4" fontId="19" fillId="22" borderId="7">
      <alignment horizontal="right" vertical="center"/>
      <protection locked="0"/>
    </xf>
    <xf numFmtId="49" fontId="20" fillId="22" borderId="3">
      <alignment horizontal="left" vertical="center"/>
      <protection locked="0"/>
    </xf>
    <xf numFmtId="49" fontId="20" fillId="22" borderId="3">
      <alignment horizontal="left" vertical="center"/>
    </xf>
    <xf numFmtId="49" fontId="21" fillId="22" borderId="3">
      <alignment horizontal="left" vertical="center"/>
      <protection locked="0"/>
    </xf>
    <xf numFmtId="49" fontId="21" fillId="22" borderId="3">
      <alignment horizontal="left" vertical="center"/>
    </xf>
    <xf numFmtId="4" fontId="20" fillId="22" borderId="3">
      <alignment horizontal="right" vertical="center"/>
      <protection locked="0"/>
    </xf>
    <xf numFmtId="4" fontId="20" fillId="22" borderId="3">
      <alignment horizontal="right" vertical="center"/>
    </xf>
    <xf numFmtId="4" fontId="22" fillId="22" borderId="3">
      <alignment horizontal="right" vertical="center"/>
      <protection locked="0"/>
    </xf>
    <xf numFmtId="49" fontId="9" fillId="22" borderId="3">
      <alignment horizontal="left" vertical="center"/>
      <protection locked="0"/>
    </xf>
    <xf numFmtId="49" fontId="9" fillId="22" borderId="3">
      <alignment horizontal="left" vertical="center"/>
      <protection locked="0"/>
    </xf>
    <xf numFmtId="49" fontId="9" fillId="22" borderId="3">
      <alignment horizontal="left" vertical="center"/>
    </xf>
    <xf numFmtId="49" fontId="9" fillId="22" borderId="3">
      <alignment horizontal="left" vertical="center"/>
    </xf>
    <xf numFmtId="49" fontId="19" fillId="22" borderId="3">
      <alignment horizontal="left" vertical="center"/>
      <protection locked="0"/>
    </xf>
    <xf numFmtId="49" fontId="19" fillId="22" borderId="3">
      <alignment horizontal="left" vertical="center"/>
    </xf>
    <xf numFmtId="4" fontId="9" fillId="22" borderId="3">
      <alignment horizontal="right" vertical="center"/>
      <protection locked="0"/>
    </xf>
    <xf numFmtId="4" fontId="9" fillId="22" borderId="3">
      <alignment horizontal="right" vertical="center"/>
      <protection locked="0"/>
    </xf>
    <xf numFmtId="4" fontId="9" fillId="22" borderId="3">
      <alignment horizontal="right" vertical="center"/>
    </xf>
    <xf numFmtId="4" fontId="9" fillId="22" borderId="3">
      <alignment horizontal="right" vertical="center"/>
    </xf>
    <xf numFmtId="4" fontId="19" fillId="22" borderId="3">
      <alignment horizontal="right" vertical="center"/>
      <protection locked="0"/>
    </xf>
    <xf numFmtId="49" fontId="23" fillId="22" borderId="3">
      <alignment horizontal="left" vertical="center"/>
      <protection locked="0"/>
    </xf>
    <xf numFmtId="49" fontId="23" fillId="22" borderId="3">
      <alignment horizontal="left" vertical="center"/>
    </xf>
    <xf numFmtId="49" fontId="24" fillId="22" borderId="3">
      <alignment horizontal="left" vertical="center"/>
      <protection locked="0"/>
    </xf>
    <xf numFmtId="49" fontId="24" fillId="22" borderId="3">
      <alignment horizontal="left" vertical="center"/>
    </xf>
    <xf numFmtId="4" fontId="23" fillId="22" borderId="3">
      <alignment horizontal="right" vertical="center"/>
      <protection locked="0"/>
    </xf>
    <xf numFmtId="4" fontId="23" fillId="22" borderId="3">
      <alignment horizontal="right" vertical="center"/>
    </xf>
    <xf numFmtId="4" fontId="25" fillId="22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23" borderId="0" applyNumberFormat="0" applyBorder="0" applyAlignment="0" applyProtection="0"/>
    <xf numFmtId="0" fontId="5" fillId="0" borderId="0"/>
    <xf numFmtId="0" fontId="5" fillId="0" borderId="0"/>
    <xf numFmtId="0" fontId="5" fillId="0" borderId="0" applyNumberFormat="0" applyFill="0" applyAlignment="0">
      <protection locked="0"/>
    </xf>
    <xf numFmtId="0" fontId="71" fillId="24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20" borderId="3">
      <alignment horizontal="right" vertical="center"/>
      <protection locked="0"/>
    </xf>
    <xf numFmtId="0" fontId="33" fillId="20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38" fillId="20" borderId="10" applyNumberFormat="0" applyAlignment="0" applyProtection="0"/>
    <xf numFmtId="0" fontId="33" fillId="20" borderId="10" applyNumberFormat="0" applyAlignment="0" applyProtection="0"/>
    <xf numFmtId="0" fontId="39" fillId="20" borderId="1" applyNumberFormat="0" applyAlignment="0" applyProtection="0"/>
    <xf numFmtId="0" fontId="7" fillId="20" borderId="1" applyNumberFormat="0" applyAlignment="0" applyProtection="0"/>
    <xf numFmtId="174" fontId="71" fillId="0" borderId="0" applyFill="0" applyBorder="0" applyAlignment="0" applyProtection="0"/>
    <xf numFmtId="175" fontId="71" fillId="0" borderId="0" applyFill="0" applyBorder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44" fillId="21" borderId="2" applyNumberFormat="0" applyAlignment="0" applyProtection="0"/>
    <xf numFmtId="0" fontId="8" fillId="21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23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1" fillId="0" borderId="0"/>
    <xf numFmtId="0" fontId="5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/>
    <xf numFmtId="0" fontId="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24" borderId="9" applyNumberFormat="0" applyAlignment="0" applyProtection="0"/>
    <xf numFmtId="0" fontId="71" fillId="24" borderId="9" applyNumberFormat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71" fillId="0" borderId="0" applyFill="0" applyBorder="0" applyAlignment="0" applyProtection="0"/>
    <xf numFmtId="177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9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80" fontId="71" fillId="0" borderId="0" applyFill="0" applyBorder="0" applyAlignment="0" applyProtection="0"/>
    <xf numFmtId="180" fontId="71" fillId="0" borderId="0" applyFill="0" applyBorder="0" applyAlignment="0" applyProtection="0"/>
    <xf numFmtId="181" fontId="71" fillId="0" borderId="0" applyFill="0" applyBorder="0" applyAlignment="0" applyProtection="0"/>
    <xf numFmtId="172" fontId="71" fillId="0" borderId="0" applyFill="0" applyBorder="0" applyAlignment="0" applyProtection="0"/>
    <xf numFmtId="172" fontId="71" fillId="0" borderId="0" applyFill="0" applyBorder="0" applyAlignment="0" applyProtection="0"/>
    <xf numFmtId="172" fontId="71" fillId="0" borderId="0" applyFill="0" applyBorder="0" applyAlignment="0" applyProtection="0"/>
    <xf numFmtId="182" fontId="71" fillId="0" borderId="0" applyFill="0" applyBorder="0" applyAlignment="0" applyProtection="0"/>
    <xf numFmtId="172" fontId="71" fillId="0" borderId="0" applyFill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3" fontId="53" fillId="0" borderId="0" applyFill="0" applyBorder="0">
      <alignment horizontal="center" vertical="center" wrapText="1"/>
      <protection locked="0"/>
    </xf>
    <xf numFmtId="173" fontId="52" fillId="0" borderId="0">
      <alignment wrapText="1"/>
    </xf>
    <xf numFmtId="173" fontId="11" fillId="0" borderId="0">
      <alignment wrapText="1"/>
    </xf>
  </cellStyleXfs>
  <cellXfs count="182">
    <xf numFmtId="0" fontId="0" fillId="0" borderId="0" xfId="0"/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3" xfId="247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/>
    </xf>
    <xf numFmtId="185" fontId="54" fillId="22" borderId="3" xfId="0" applyNumberFormat="1" applyFont="1" applyFill="1" applyBorder="1" applyAlignment="1">
      <alignment horizontal="center" vertical="center" wrapText="1"/>
    </xf>
    <xf numFmtId="0" fontId="54" fillId="0" borderId="3" xfId="182" applyNumberFormat="1" applyFont="1" applyFill="1" applyBorder="1" applyAlignment="1">
      <alignment vertical="center" wrapText="1"/>
      <protection locked="0"/>
    </xf>
    <xf numFmtId="0" fontId="55" fillId="0" borderId="3" xfId="182" applyNumberFormat="1" applyFont="1" applyFill="1" applyBorder="1" applyAlignment="1">
      <alignment vertical="center" wrapText="1"/>
      <protection locked="0"/>
    </xf>
    <xf numFmtId="0" fontId="55" fillId="0" borderId="3" xfId="0" applyNumberFormat="1" applyFont="1" applyFill="1" applyBorder="1" applyAlignment="1">
      <alignment horizontal="center" vertical="center"/>
    </xf>
    <xf numFmtId="185" fontId="55" fillId="22" borderId="3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2" xfId="0" applyNumberFormat="1" applyFont="1" applyFill="1" applyBorder="1" applyAlignment="1">
      <alignment horizontal="center" vertical="center"/>
    </xf>
    <xf numFmtId="185" fontId="55" fillId="22" borderId="12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vertical="center" wrapText="1"/>
      <protection locked="0"/>
    </xf>
    <xf numFmtId="0" fontId="55" fillId="0" borderId="3" xfId="0" applyFont="1" applyFill="1" applyBorder="1" applyAlignment="1" applyProtection="1">
      <alignment vertical="center" wrapText="1"/>
      <protection locked="0"/>
    </xf>
    <xf numFmtId="0" fontId="54" fillId="0" borderId="3" xfId="0" applyFont="1" applyFill="1" applyBorder="1" applyAlignment="1">
      <alignment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54" fillId="0" borderId="3" xfId="247" applyFont="1" applyFill="1" applyBorder="1" applyAlignment="1">
      <alignment horizontal="left" vertical="center" wrapText="1"/>
    </xf>
    <xf numFmtId="0" fontId="55" fillId="0" borderId="3" xfId="0" applyFont="1" applyFill="1" applyBorder="1" applyAlignment="1" applyProtection="1">
      <alignment horizontal="left" vertical="center" wrapText="1"/>
      <protection locked="0"/>
    </xf>
    <xf numFmtId="0" fontId="55" fillId="22" borderId="3" xfId="0" applyFont="1" applyFill="1" applyBorder="1" applyAlignment="1" applyProtection="1">
      <alignment horizontal="left" vertical="center" wrapText="1"/>
      <protection locked="0"/>
    </xf>
    <xf numFmtId="0" fontId="55" fillId="22" borderId="3" xfId="0" applyNumberFormat="1" applyFont="1" applyFill="1" applyBorder="1" applyAlignment="1">
      <alignment horizontal="center" vertical="center"/>
    </xf>
    <xf numFmtId="0" fontId="54" fillId="22" borderId="3" xfId="0" applyFont="1" applyFill="1" applyBorder="1" applyAlignment="1" applyProtection="1">
      <alignment horizontal="left" vertical="center" wrapText="1"/>
      <protection locked="0"/>
    </xf>
    <xf numFmtId="0" fontId="54" fillId="22" borderId="3" xfId="0" applyFont="1" applyFill="1" applyBorder="1" applyAlignment="1">
      <alignment horizontal="center" vertical="center"/>
    </xf>
    <xf numFmtId="4" fontId="54" fillId="22" borderId="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22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54" fillId="22" borderId="0" xfId="0" applyFont="1" applyFill="1" applyBorder="1" applyAlignment="1">
      <alignment horizontal="center" vertical="center"/>
    </xf>
    <xf numFmtId="3" fontId="54" fillId="22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185" fontId="54" fillId="22" borderId="0" xfId="0" applyNumberFormat="1" applyFont="1" applyFill="1" applyBorder="1" applyAlignment="1">
      <alignment horizontal="center" vertical="center" wrapText="1"/>
    </xf>
    <xf numFmtId="0" fontId="54" fillId="22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9" fillId="22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 wrapText="1"/>
    </xf>
    <xf numFmtId="0" fontId="63" fillId="22" borderId="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center" vertical="center" wrapText="1"/>
    </xf>
    <xf numFmtId="184" fontId="59" fillId="0" borderId="3" xfId="0" applyNumberFormat="1" applyFont="1" applyFill="1" applyBorder="1" applyAlignment="1">
      <alignment horizontal="center" vertical="center" wrapText="1"/>
    </xf>
    <xf numFmtId="184" fontId="59" fillId="22" borderId="3" xfId="0" applyNumberFormat="1" applyFont="1" applyFill="1" applyBorder="1" applyAlignment="1">
      <alignment horizontal="center" vertical="center" wrapText="1"/>
    </xf>
    <xf numFmtId="49" fontId="62" fillId="0" borderId="3" xfId="0" applyNumberFormat="1" applyFont="1" applyFill="1" applyBorder="1" applyAlignment="1">
      <alignment horizontal="left" vertical="center" wrapText="1"/>
    </xf>
    <xf numFmtId="0" fontId="55" fillId="22" borderId="0" xfId="0" applyFont="1" applyFill="1" applyBorder="1" applyAlignment="1">
      <alignment vertical="center"/>
    </xf>
    <xf numFmtId="0" fontId="59" fillId="22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/>
    </xf>
    <xf numFmtId="185" fontId="59" fillId="0" borderId="3" xfId="0" applyNumberFormat="1" applyFont="1" applyFill="1" applyBorder="1" applyAlignment="1">
      <alignment horizontal="center" vertical="center" wrapText="1"/>
    </xf>
    <xf numFmtId="185" fontId="59" fillId="22" borderId="3" xfId="0" applyNumberFormat="1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center" vertical="center"/>
    </xf>
    <xf numFmtId="185" fontId="63" fillId="0" borderId="3" xfId="0" applyNumberFormat="1" applyFont="1" applyFill="1" applyBorder="1" applyAlignment="1">
      <alignment horizontal="center" vertical="center" wrapText="1"/>
    </xf>
    <xf numFmtId="185" fontId="63" fillId="22" borderId="3" xfId="0" applyNumberFormat="1" applyFont="1" applyFill="1" applyBorder="1" applyAlignment="1">
      <alignment horizontal="center" vertical="center" wrapText="1"/>
    </xf>
    <xf numFmtId="184" fontId="63" fillId="22" borderId="3" xfId="0" applyNumberFormat="1" applyFont="1" applyFill="1" applyBorder="1" applyAlignment="1">
      <alignment horizontal="center" vertical="center" wrapText="1"/>
    </xf>
    <xf numFmtId="0" fontId="64" fillId="7" borderId="3" xfId="0" applyFont="1" applyFill="1" applyBorder="1" applyAlignment="1">
      <alignment horizontal="left" vertical="center" wrapText="1"/>
    </xf>
    <xf numFmtId="0" fontId="59" fillId="7" borderId="3" xfId="0" applyFont="1" applyFill="1" applyBorder="1" applyAlignment="1">
      <alignment horizontal="center" vertical="center"/>
    </xf>
    <xf numFmtId="185" fontId="59" fillId="7" borderId="3" xfId="0" applyNumberFormat="1" applyFont="1" applyFill="1" applyBorder="1" applyAlignment="1">
      <alignment horizontal="center" vertical="center" wrapText="1"/>
    </xf>
    <xf numFmtId="184" fontId="59" fillId="7" borderId="3" xfId="0" applyNumberFormat="1" applyFont="1" applyFill="1" applyBorder="1" applyAlignment="1">
      <alignment horizontal="center" vertical="center" wrapText="1"/>
    </xf>
    <xf numFmtId="0" fontId="55" fillId="7" borderId="0" xfId="0" applyFont="1" applyFill="1" applyBorder="1" applyAlignment="1">
      <alignment vertical="center"/>
    </xf>
    <xf numFmtId="185" fontId="65" fillId="0" borderId="3" xfId="0" applyNumberFormat="1" applyFont="1" applyFill="1" applyBorder="1" applyAlignment="1">
      <alignment horizontal="center" vertical="center" wrapText="1"/>
    </xf>
    <xf numFmtId="185" fontId="65" fillId="22" borderId="3" xfId="0" applyNumberFormat="1" applyFont="1" applyFill="1" applyBorder="1" applyAlignment="1">
      <alignment horizontal="center" vertical="center" wrapText="1"/>
    </xf>
    <xf numFmtId="0" fontId="54" fillId="22" borderId="0" xfId="0" applyFont="1" applyFill="1" applyAlignment="1">
      <alignment vertical="center"/>
    </xf>
    <xf numFmtId="0" fontId="64" fillId="0" borderId="3" xfId="0" applyFont="1" applyFill="1" applyBorder="1" applyAlignment="1">
      <alignment horizontal="left" vertical="center" wrapText="1" shrinkToFit="1"/>
    </xf>
    <xf numFmtId="0" fontId="59" fillId="7" borderId="13" xfId="0" applyFont="1" applyFill="1" applyBorder="1" applyAlignment="1">
      <alignment horizontal="center" vertical="center"/>
    </xf>
    <xf numFmtId="0" fontId="64" fillId="22" borderId="3" xfId="0" applyFont="1" applyFill="1" applyBorder="1" applyAlignment="1">
      <alignment horizontal="left" vertical="center" wrapText="1"/>
    </xf>
    <xf numFmtId="0" fontId="62" fillId="22" borderId="3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185" fontId="59" fillId="0" borderId="0" xfId="0" applyNumberFormat="1" applyFont="1" applyFill="1" applyBorder="1" applyAlignment="1">
      <alignment horizontal="center" vertical="center" wrapText="1"/>
    </xf>
    <xf numFmtId="185" fontId="59" fillId="22" borderId="0" xfId="0" applyNumberFormat="1" applyFont="1" applyFill="1" applyBorder="1" applyAlignment="1">
      <alignment horizontal="center" vertical="center" wrapText="1"/>
    </xf>
    <xf numFmtId="185" fontId="63" fillId="0" borderId="0" xfId="0" applyNumberFormat="1" applyFont="1" applyFill="1" applyBorder="1" applyAlignment="1">
      <alignment horizontal="right" vertical="center" wrapText="1"/>
    </xf>
    <xf numFmtId="185" fontId="63" fillId="0" borderId="0" xfId="0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185" fontId="54" fillId="0" borderId="0" xfId="0" applyNumberFormat="1" applyFont="1" applyFill="1" applyBorder="1" applyAlignment="1">
      <alignment horizontal="center" vertical="center" wrapText="1"/>
    </xf>
    <xf numFmtId="185" fontId="54" fillId="0" borderId="0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 wrapText="1"/>
    </xf>
    <xf numFmtId="0" fontId="54" fillId="0" borderId="0" xfId="247" applyFont="1" applyFill="1" applyBorder="1" applyAlignment="1">
      <alignment vertical="center"/>
    </xf>
    <xf numFmtId="0" fontId="54" fillId="0" borderId="0" xfId="247" applyFont="1" applyFill="1" applyBorder="1" applyAlignment="1">
      <alignment horizontal="center" vertical="center"/>
    </xf>
    <xf numFmtId="0" fontId="55" fillId="0" borderId="0" xfId="247" applyFont="1" applyFill="1" applyBorder="1" applyAlignment="1">
      <alignment horizontal="center" vertical="center"/>
    </xf>
    <xf numFmtId="0" fontId="55" fillId="0" borderId="0" xfId="247" applyFont="1" applyFill="1" applyBorder="1" applyAlignment="1">
      <alignment horizontal="center" vertical="center" wrapText="1"/>
    </xf>
    <xf numFmtId="0" fontId="54" fillId="0" borderId="3" xfId="247" applyFont="1" applyFill="1" applyBorder="1" applyAlignment="1">
      <alignment horizontal="center" vertical="center"/>
    </xf>
    <xf numFmtId="0" fontId="55" fillId="0" borderId="3" xfId="247" applyFont="1" applyFill="1" applyBorder="1" applyAlignment="1">
      <alignment horizontal="left" vertical="center" wrapText="1"/>
    </xf>
    <xf numFmtId="0" fontId="55" fillId="22" borderId="3" xfId="247" applyFont="1" applyFill="1" applyBorder="1" applyAlignment="1">
      <alignment horizontal="left" vertical="center" wrapText="1"/>
    </xf>
    <xf numFmtId="0" fontId="54" fillId="22" borderId="3" xfId="0" applyFont="1" applyFill="1" applyBorder="1" applyAlignment="1">
      <alignment horizontal="center" vertical="center" wrapText="1"/>
    </xf>
    <xf numFmtId="185" fontId="55" fillId="22" borderId="3" xfId="247" applyNumberFormat="1" applyFont="1" applyFill="1" applyBorder="1" applyAlignment="1">
      <alignment horizontal="center" vertical="center" wrapText="1"/>
    </xf>
    <xf numFmtId="185" fontId="54" fillId="22" borderId="3" xfId="247" applyNumberFormat="1" applyFont="1" applyFill="1" applyBorder="1" applyAlignment="1">
      <alignment horizontal="center" vertical="center" wrapText="1"/>
    </xf>
    <xf numFmtId="185" fontId="57" fillId="22" borderId="3" xfId="247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5" fillId="0" borderId="0" xfId="247" applyFont="1" applyFill="1" applyBorder="1" applyAlignment="1">
      <alignment vertical="center"/>
    </xf>
    <xf numFmtId="0" fontId="54" fillId="22" borderId="3" xfId="247" applyFont="1" applyFill="1" applyBorder="1" applyAlignment="1">
      <alignment horizontal="center" vertical="center" wrapText="1"/>
    </xf>
    <xf numFmtId="184" fontId="54" fillId="22" borderId="3" xfId="247" applyNumberFormat="1" applyFont="1" applyFill="1" applyBorder="1" applyAlignment="1">
      <alignment horizontal="center" vertical="center" wrapText="1"/>
    </xf>
    <xf numFmtId="0" fontId="55" fillId="0" borderId="3" xfId="247" applyFont="1" applyFill="1" applyBorder="1" applyAlignment="1">
      <alignment horizontal="center" vertical="center" wrapText="1"/>
    </xf>
    <xf numFmtId="0" fontId="55" fillId="7" borderId="3" xfId="247" applyFont="1" applyFill="1" applyBorder="1" applyAlignment="1">
      <alignment horizontal="left" vertical="center" wrapText="1"/>
    </xf>
    <xf numFmtId="0" fontId="55" fillId="7" borderId="3" xfId="247" applyFont="1" applyFill="1" applyBorder="1" applyAlignment="1">
      <alignment horizontal="center" vertical="center" wrapText="1"/>
    </xf>
    <xf numFmtId="185" fontId="55" fillId="7" borderId="3" xfId="247" applyNumberFormat="1" applyFont="1" applyFill="1" applyBorder="1" applyAlignment="1">
      <alignment horizontal="center" vertical="center" wrapText="1"/>
    </xf>
    <xf numFmtId="0" fontId="55" fillId="7" borderId="0" xfId="247" applyFont="1" applyFill="1" applyBorder="1" applyAlignment="1">
      <alignment vertical="center"/>
    </xf>
    <xf numFmtId="0" fontId="54" fillId="0" borderId="0" xfId="247" applyFont="1" applyFill="1" applyBorder="1" applyAlignment="1">
      <alignment horizontal="left" vertical="center" wrapText="1"/>
    </xf>
    <xf numFmtId="185" fontId="54" fillId="0" borderId="0" xfId="247" applyNumberFormat="1" applyFont="1" applyFill="1" applyBorder="1" applyAlignment="1">
      <alignment horizontal="center" vertical="center" wrapText="1"/>
    </xf>
    <xf numFmtId="185" fontId="54" fillId="0" borderId="0" xfId="247" applyNumberFormat="1" applyFont="1" applyFill="1" applyBorder="1" applyAlignment="1">
      <alignment horizontal="right" vertical="center" wrapText="1"/>
    </xf>
    <xf numFmtId="0" fontId="54" fillId="0" borderId="0" xfId="247" applyFont="1" applyFill="1" applyBorder="1" applyAlignment="1">
      <alignment vertical="center" wrapText="1"/>
    </xf>
    <xf numFmtId="0" fontId="55" fillId="7" borderId="3" xfId="0" applyFont="1" applyFill="1" applyBorder="1" applyAlignment="1">
      <alignment horizontal="left" vertical="center" wrapText="1"/>
    </xf>
    <xf numFmtId="0" fontId="55" fillId="7" borderId="3" xfId="0" applyNumberFormat="1" applyFont="1" applyFill="1" applyBorder="1" applyAlignment="1">
      <alignment horizontal="center" vertical="center" wrapText="1"/>
    </xf>
    <xf numFmtId="184" fontId="55" fillId="7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25" borderId="3" xfId="0" applyFont="1" applyFill="1" applyBorder="1" applyAlignment="1">
      <alignment horizontal="left" vertical="center" wrapText="1"/>
    </xf>
    <xf numFmtId="0" fontId="68" fillId="25" borderId="3" xfId="0" applyNumberFormat="1" applyFont="1" applyFill="1" applyBorder="1" applyAlignment="1">
      <alignment horizontal="center" vertical="center" wrapText="1"/>
    </xf>
    <xf numFmtId="1" fontId="55" fillId="25" borderId="3" xfId="0" applyNumberFormat="1" applyFont="1" applyFill="1" applyBorder="1" applyAlignment="1">
      <alignment horizontal="center" vertical="center" wrapText="1"/>
    </xf>
    <xf numFmtId="3" fontId="54" fillId="22" borderId="14" xfId="0" applyNumberFormat="1" applyFont="1" applyFill="1" applyBorder="1" applyAlignment="1">
      <alignment horizontal="center" vertical="center" wrapText="1"/>
    </xf>
    <xf numFmtId="0" fontId="69" fillId="0" borderId="0" xfId="0" applyFont="1"/>
    <xf numFmtId="1" fontId="70" fillId="22" borderId="3" xfId="0" applyNumberFormat="1" applyFont="1" applyFill="1" applyBorder="1" applyAlignment="1">
      <alignment horizontal="center" vertical="center" wrapText="1"/>
    </xf>
    <xf numFmtId="1" fontId="55" fillId="22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184" fontId="55" fillId="25" borderId="3" xfId="0" applyNumberFormat="1" applyFont="1" applyFill="1" applyBorder="1" applyAlignment="1">
      <alignment horizontal="center" vertical="center" wrapText="1"/>
    </xf>
    <xf numFmtId="3" fontId="67" fillId="22" borderId="0" xfId="0" applyNumberFormat="1" applyFont="1" applyFill="1" applyBorder="1" applyAlignment="1">
      <alignment horizontal="center" vertical="center" wrapText="1"/>
    </xf>
    <xf numFmtId="184" fontId="54" fillId="22" borderId="3" xfId="0" applyNumberFormat="1" applyFont="1" applyFill="1" applyBorder="1" applyAlignment="1">
      <alignment horizontal="center" vertical="center" wrapText="1"/>
    </xf>
    <xf numFmtId="184" fontId="70" fillId="22" borderId="3" xfId="0" applyNumberFormat="1" applyFont="1" applyFill="1" applyBorder="1" applyAlignment="1">
      <alignment horizontal="center" vertical="center" wrapText="1"/>
    </xf>
    <xf numFmtId="184" fontId="55" fillId="22" borderId="3" xfId="0" applyNumberFormat="1" applyFont="1" applyFill="1" applyBorder="1" applyAlignment="1">
      <alignment horizontal="center" vertical="center" wrapText="1"/>
    </xf>
    <xf numFmtId="1" fontId="68" fillId="25" borderId="3" xfId="0" applyNumberFormat="1" applyFont="1" applyFill="1" applyBorder="1" applyAlignment="1">
      <alignment horizontal="center" vertical="center" wrapText="1"/>
    </xf>
    <xf numFmtId="4" fontId="54" fillId="22" borderId="14" xfId="0" applyNumberFormat="1" applyFont="1" applyFill="1" applyBorder="1" applyAlignment="1">
      <alignment horizontal="center" vertical="center" wrapText="1"/>
    </xf>
    <xf numFmtId="1" fontId="54" fillId="22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0" fontId="54" fillId="22" borderId="0" xfId="0" applyFont="1" applyFill="1" applyBorder="1"/>
    <xf numFmtId="1" fontId="54" fillId="22" borderId="0" xfId="0" applyNumberFormat="1" applyFont="1" applyFill="1" applyBorder="1"/>
    <xf numFmtId="0" fontId="54" fillId="22" borderId="0" xfId="0" applyFont="1" applyFill="1" applyBorder="1" applyAlignment="1">
      <alignment horizontal="left" vertical="center" wrapText="1" shrinkToFit="1"/>
    </xf>
    <xf numFmtId="0" fontId="67" fillId="0" borderId="0" xfId="0" applyFont="1" applyFill="1" applyAlignment="1">
      <alignment vertical="center"/>
    </xf>
    <xf numFmtId="3" fontId="54" fillId="22" borderId="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3" fontId="55" fillId="22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/>
    </xf>
    <xf numFmtId="0" fontId="55" fillId="22" borderId="3" xfId="0" applyFont="1" applyFill="1" applyBorder="1" applyAlignment="1" applyProtection="1">
      <alignment horizontal="center"/>
      <protection locked="0"/>
    </xf>
    <xf numFmtId="0" fontId="55" fillId="0" borderId="15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185" fontId="54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64" fillId="22" borderId="3" xfId="0" applyFont="1" applyFill="1" applyBorder="1" applyAlignment="1">
      <alignment horizontal="left" vertical="center" wrapText="1"/>
    </xf>
    <xf numFmtId="0" fontId="55" fillId="0" borderId="0" xfId="247" applyFont="1" applyFill="1" applyBorder="1" applyAlignment="1">
      <alignment horizontal="center" vertical="center"/>
    </xf>
    <xf numFmtId="0" fontId="54" fillId="0" borderId="3" xfId="247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186" fontId="54" fillId="22" borderId="3" xfId="0" applyNumberFormat="1" applyFont="1" applyFill="1" applyBorder="1" applyAlignment="1">
      <alignment horizontal="center" vertical="center" wrapText="1"/>
    </xf>
    <xf numFmtId="184" fontId="54" fillId="22" borderId="3" xfId="0" applyNumberFormat="1" applyFont="1" applyFill="1" applyBorder="1" applyAlignment="1">
      <alignment horizontal="center" vertical="center" wrapText="1"/>
    </xf>
    <xf numFmtId="186" fontId="54" fillId="25" borderId="3" xfId="0" applyNumberFormat="1" applyFont="1" applyFill="1" applyBorder="1" applyAlignment="1">
      <alignment horizontal="center" vertical="center" wrapText="1"/>
    </xf>
    <xf numFmtId="0" fontId="54" fillId="22" borderId="3" xfId="0" applyFont="1" applyFill="1" applyBorder="1" applyAlignment="1">
      <alignment horizontal="center" vertical="center" wrapText="1"/>
    </xf>
    <xf numFmtId="0" fontId="54" fillId="22" borderId="3" xfId="0" applyFont="1" applyFill="1" applyBorder="1" applyAlignment="1">
      <alignment horizontal="center" vertical="center"/>
    </xf>
    <xf numFmtId="186" fontId="55" fillId="25" borderId="3" xfId="0" applyNumberFormat="1" applyFont="1" applyFill="1" applyBorder="1" applyAlignment="1">
      <alignment horizontal="center" vertical="center" wrapText="1"/>
    </xf>
    <xf numFmtId="0" fontId="69" fillId="0" borderId="0" xfId="0" applyFont="1" applyBorder="1"/>
    <xf numFmtId="0" fontId="6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 1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 1" xfId="105"/>
    <cellStyle name="Heading 1 1" xfId="106"/>
    <cellStyle name="Heading 2 1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 1" xfId="179"/>
    <cellStyle name="Normal 2" xfId="180"/>
    <cellStyle name="Normal_2005_03_15-Финансовый_БГ" xfId="181"/>
    <cellStyle name="Normal_GSE DCF_Model_31_07_09 final" xfId="182"/>
    <cellStyle name="Note 1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239"/>
    <cellStyle name="Обычный 2 10" xfId="240"/>
    <cellStyle name="Обычный 2 11" xfId="241"/>
    <cellStyle name="Обычный 2 12" xfId="242"/>
    <cellStyle name="Обычный 2 13" xfId="243"/>
    <cellStyle name="Обычный 2 14" xfId="244"/>
    <cellStyle name="Обычный 2 15" xfId="245"/>
    <cellStyle name="Обычный 2 16" xfId="246"/>
    <cellStyle name="Обычный 2 2" xfId="247"/>
    <cellStyle name="Обычный 2 2 2" xfId="248"/>
    <cellStyle name="Обычный 2 2 3" xfId="249"/>
    <cellStyle name="Обычный 2 2_Расшифровка прочих" xfId="250"/>
    <cellStyle name="Обычный 2 3" xfId="251"/>
    <cellStyle name="Обычный 2 4" xfId="252"/>
    <cellStyle name="Обычный 2 5" xfId="253"/>
    <cellStyle name="Обычный 2 6" xfId="254"/>
    <cellStyle name="Обычный 2 7" xfId="255"/>
    <cellStyle name="Обычный 2 8" xfId="256"/>
    <cellStyle name="Обычный 2 9" xfId="257"/>
    <cellStyle name="Обычный 2_2604-2010" xfId="258"/>
    <cellStyle name="Обычный 3" xfId="259"/>
    <cellStyle name="Обычный 3 10" xfId="260"/>
    <cellStyle name="Обычный 3 11" xfId="261"/>
    <cellStyle name="Обычный 3 12" xfId="262"/>
    <cellStyle name="Обычный 3 13" xfId="263"/>
    <cellStyle name="Обычный 3 14" xfId="264"/>
    <cellStyle name="Обычный 3 2" xfId="265"/>
    <cellStyle name="Обычный 3 3" xfId="266"/>
    <cellStyle name="Обычный 3 4" xfId="267"/>
    <cellStyle name="Обычный 3 5" xfId="268"/>
    <cellStyle name="Обычный 3 6" xfId="269"/>
    <cellStyle name="Обычный 3 7" xfId="270"/>
    <cellStyle name="Обычный 3 8" xfId="271"/>
    <cellStyle name="Обычный 3 9" xfId="272"/>
    <cellStyle name="Обычный 3_Дефицит_7 млрд_0608_бс" xfId="273"/>
    <cellStyle name="Обычный 4" xfId="274"/>
    <cellStyle name="Обычный 5" xfId="275"/>
    <cellStyle name="Обычный 5 2" xfId="276"/>
    <cellStyle name="Обычный 6" xfId="277"/>
    <cellStyle name="Обычный 6 2" xfId="278"/>
    <cellStyle name="Обычный 6 3" xfId="279"/>
    <cellStyle name="Обычный 6 4" xfId="280"/>
    <cellStyle name="Обычный 6_Дефицит_7 млрд_0608_бс" xfId="281"/>
    <cellStyle name="Обычный 7" xfId="282"/>
    <cellStyle name="Обычный 7 2" xfId="283"/>
    <cellStyle name="Обычный 8" xfId="284"/>
    <cellStyle name="Обычный 9" xfId="285"/>
    <cellStyle name="Обычный 9 2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3" xfId="292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 2" xfId="325"/>
    <cellStyle name="Финансовый 2 10" xfId="326"/>
    <cellStyle name="Финансовый 2 11" xfId="327"/>
    <cellStyle name="Финансовый 2 12" xfId="328"/>
    <cellStyle name="Финансовый 2 13" xfId="329"/>
    <cellStyle name="Финансовый 2 14" xfId="330"/>
    <cellStyle name="Финансовый 2 15" xfId="331"/>
    <cellStyle name="Финансовый 2 16" xfId="332"/>
    <cellStyle name="Финансовый 2 17" xfId="333"/>
    <cellStyle name="Финансовый 2 2" xfId="334"/>
    <cellStyle name="Финансовый 2 3" xfId="335"/>
    <cellStyle name="Финансовый 2 4" xfId="336"/>
    <cellStyle name="Финансовый 2 5" xfId="337"/>
    <cellStyle name="Финансовый 2 6" xfId="338"/>
    <cellStyle name="Финансовый 2 7" xfId="339"/>
    <cellStyle name="Финансовый 2 8" xfId="340"/>
    <cellStyle name="Финансовый 2 9" xfId="341"/>
    <cellStyle name="Финансовый 3" xfId="342"/>
    <cellStyle name="Финансовый 3 2" xfId="343"/>
    <cellStyle name="Финансовый 4" xfId="344"/>
    <cellStyle name="Финансовый 4 2" xfId="345"/>
    <cellStyle name="Финансовый 4 3" xfId="346"/>
    <cellStyle name="Финансовый 5" xfId="347"/>
    <cellStyle name="Финансовый 6" xfId="348"/>
    <cellStyle name="Финансовый 7" xfId="349"/>
    <cellStyle name="Хороший 2" xfId="350"/>
    <cellStyle name="Хороший 3" xfId="351"/>
    <cellStyle name="числовой" xfId="352"/>
    <cellStyle name="Ю" xfId="353"/>
    <cellStyle name="Ю-FreeSet_10" xfId="3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2525252525252525252525252525252525252525252525252525252525252525252525252525252525252525252525252525252525252525252525252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IR182"/>
  <sheetViews>
    <sheetView view="pageBreakPreview" topLeftCell="A4" zoomScale="65" zoomScaleNormal="60" zoomScaleSheetLayoutView="65" workbookViewId="0">
      <selection activeCell="K14" sqref="K14"/>
    </sheetView>
  </sheetViews>
  <sheetFormatPr defaultColWidth="11.5703125" defaultRowHeight="18.75" outlineLevelRow="1"/>
  <cols>
    <col min="1" max="1" width="73.7109375" style="1" customWidth="1"/>
    <col min="2" max="2" width="12.42578125" style="2" customWidth="1"/>
    <col min="3" max="3" width="19.42578125" style="2" customWidth="1"/>
    <col min="4" max="4" width="18" style="2" customWidth="1"/>
    <col min="5" max="5" width="16.7109375" style="1" customWidth="1"/>
    <col min="6" max="6" width="16.85546875" style="1" customWidth="1"/>
    <col min="7" max="7" width="10" style="1" customWidth="1"/>
    <col min="8" max="8" width="9.5703125" style="1" customWidth="1"/>
    <col min="9" max="10" width="9.140625" style="1" customWidth="1"/>
    <col min="11" max="11" width="10.5703125" style="1" customWidth="1"/>
    <col min="12" max="252" width="9.140625" style="1" customWidth="1"/>
  </cols>
  <sheetData>
    <row r="1" spans="1:6" s="1" customFormat="1" ht="20.100000000000001" customHeight="1">
      <c r="E1" s="1" t="s">
        <v>0</v>
      </c>
    </row>
    <row r="2" spans="1:6" s="1" customFormat="1" ht="20.100000000000001" customHeight="1">
      <c r="E2" s="1" t="s">
        <v>1</v>
      </c>
    </row>
    <row r="3" spans="1:6" s="1" customFormat="1" ht="20.100000000000001" customHeight="1">
      <c r="E3" s="1" t="s">
        <v>2</v>
      </c>
    </row>
    <row r="4" spans="1:6" s="1" customFormat="1" ht="20.100000000000001" customHeight="1">
      <c r="E4" s="1" t="s">
        <v>3</v>
      </c>
    </row>
    <row r="5" spans="1:6" s="1" customFormat="1" ht="20.100000000000001" customHeight="1">
      <c r="E5" s="1" t="s">
        <v>4</v>
      </c>
    </row>
    <row r="6" spans="1:6" s="1" customFormat="1" ht="20.100000000000001" customHeight="1"/>
    <row r="7" spans="1:6" s="1" customFormat="1" ht="19.5" customHeight="1">
      <c r="A7" s="3"/>
      <c r="D7" s="2"/>
    </row>
    <row r="8" spans="1:6">
      <c r="A8" s="158" t="s">
        <v>5</v>
      </c>
      <c r="B8" s="158"/>
      <c r="C8" s="158"/>
      <c r="D8" s="158"/>
      <c r="E8" s="158"/>
      <c r="F8" s="158"/>
    </row>
    <row r="9" spans="1:6">
      <c r="A9" s="158" t="s">
        <v>6</v>
      </c>
      <c r="B9" s="158"/>
      <c r="C9" s="158"/>
      <c r="D9" s="158"/>
      <c r="E9" s="158"/>
      <c r="F9" s="158"/>
    </row>
    <row r="10" spans="1:6">
      <c r="A10" s="158" t="s">
        <v>7</v>
      </c>
      <c r="B10" s="158"/>
      <c r="C10" s="158"/>
      <c r="D10" s="158"/>
      <c r="E10" s="158"/>
      <c r="F10" s="158"/>
    </row>
    <row r="11" spans="1:6" ht="14.25" customHeight="1">
      <c r="A11" s="4"/>
      <c r="B11" s="4"/>
      <c r="C11" s="4"/>
      <c r="D11" s="4"/>
      <c r="E11" s="4"/>
      <c r="F11" s="4"/>
    </row>
    <row r="12" spans="1:6" ht="21.75" customHeight="1">
      <c r="A12" s="158" t="s">
        <v>8</v>
      </c>
      <c r="B12" s="158"/>
      <c r="C12" s="158"/>
      <c r="D12" s="158"/>
      <c r="E12" s="158"/>
      <c r="F12" s="158"/>
    </row>
    <row r="13" spans="1:6" ht="24.95" customHeight="1">
      <c r="B13" s="5"/>
      <c r="C13" s="5"/>
      <c r="D13" s="6"/>
      <c r="E13" s="5"/>
      <c r="F13" s="5" t="s">
        <v>9</v>
      </c>
    </row>
    <row r="14" spans="1:6" ht="31.5" customHeight="1">
      <c r="A14" s="159" t="s">
        <v>10</v>
      </c>
      <c r="B14" s="160" t="s">
        <v>11</v>
      </c>
      <c r="C14" s="160" t="s">
        <v>12</v>
      </c>
      <c r="D14" s="160" t="s">
        <v>273</v>
      </c>
      <c r="E14" s="160" t="s">
        <v>14</v>
      </c>
      <c r="F14" s="160"/>
    </row>
    <row r="15" spans="1:6" ht="54.75" customHeight="1">
      <c r="A15" s="159"/>
      <c r="B15" s="160"/>
      <c r="C15" s="160"/>
      <c r="D15" s="160"/>
      <c r="E15" s="9" t="s">
        <v>15</v>
      </c>
      <c r="F15" s="9" t="s">
        <v>16</v>
      </c>
    </row>
    <row r="16" spans="1:6" ht="20.100000000000001" customHeight="1">
      <c r="A16" s="7">
        <v>1</v>
      </c>
      <c r="B16" s="8">
        <v>2</v>
      </c>
      <c r="C16" s="10">
        <v>4</v>
      </c>
      <c r="D16" s="8">
        <v>5</v>
      </c>
      <c r="E16" s="8">
        <v>6</v>
      </c>
      <c r="F16" s="8">
        <v>7</v>
      </c>
    </row>
    <row r="17" spans="1:6" ht="24.95" customHeight="1">
      <c r="A17" s="161" t="s">
        <v>17</v>
      </c>
      <c r="B17" s="161"/>
      <c r="C17" s="161"/>
      <c r="D17" s="161"/>
      <c r="E17" s="161"/>
      <c r="F17" s="161"/>
    </row>
    <row r="18" spans="1:6" ht="68.849999999999994" customHeight="1">
      <c r="A18" s="12" t="str">
        <f>'1.Фінансовий результат'!A23</f>
        <v>Чистий дохід від реалізації продукції (товарів, робіт, послуг) (розшифрувати)</v>
      </c>
      <c r="B18" s="13">
        <f>'1.Фінансовий результат'!B23</f>
        <v>1040</v>
      </c>
      <c r="C18" s="14">
        <f>'1.Фінансовий результат'!C23</f>
        <v>70582.100000000006</v>
      </c>
      <c r="D18" s="14">
        <f>'1.Фінансовий результат'!D23</f>
        <v>64745.5</v>
      </c>
      <c r="E18" s="14">
        <f>D18/C18*100-100</f>
        <v>-8.2692354010436162</v>
      </c>
      <c r="F18" s="14">
        <f t="shared" ref="F18:F32" si="0">D18-C18</f>
        <v>-5836.6000000000058</v>
      </c>
    </row>
    <row r="19" spans="1:6" ht="40.9" customHeight="1">
      <c r="A19" s="15" t="s">
        <v>18</v>
      </c>
      <c r="B19" s="7">
        <f>'1.Фінансовий результат'!B24</f>
        <v>1050</v>
      </c>
      <c r="C19" s="14">
        <f>'1.Фінансовий результат'!C24</f>
        <v>58377.200000000004</v>
      </c>
      <c r="D19" s="14">
        <f>'1.Фінансовий результат'!D24</f>
        <v>60924.799999999996</v>
      </c>
      <c r="E19" s="14">
        <f>D19/C19*100-100</f>
        <v>4.364032533249258</v>
      </c>
      <c r="F19" s="14">
        <f t="shared" si="0"/>
        <v>2547.5999999999913</v>
      </c>
    </row>
    <row r="20" spans="1:6" ht="37.5" customHeight="1">
      <c r="A20" s="16" t="s">
        <v>19</v>
      </c>
      <c r="B20" s="17">
        <f>'1.Фінансовий результат'!B58</f>
        <v>1060</v>
      </c>
      <c r="C20" s="18">
        <f>'1.Фінансовий результат'!C58</f>
        <v>12204.900000000001</v>
      </c>
      <c r="D20" s="18">
        <f>'1.Фінансовий результат'!D58</f>
        <v>3820.7000000000044</v>
      </c>
      <c r="E20" s="14">
        <f>D20/C20*100-100</f>
        <v>-68.695360060303614</v>
      </c>
      <c r="F20" s="14">
        <f t="shared" si="0"/>
        <v>-8384.1999999999971</v>
      </c>
    </row>
    <row r="21" spans="1:6" ht="20.100000000000001" customHeight="1">
      <c r="A21" s="15" t="s">
        <v>20</v>
      </c>
      <c r="B21" s="7">
        <f>'1.Фінансовий результат'!B59</f>
        <v>1070</v>
      </c>
      <c r="C21" s="14">
        <f>'1.Фінансовий результат'!C59</f>
        <v>0</v>
      </c>
      <c r="D21" s="14">
        <f>'1.Фінансовий результат'!D59</f>
        <v>0</v>
      </c>
      <c r="E21" s="14">
        <v>0</v>
      </c>
      <c r="F21" s="14">
        <f t="shared" si="0"/>
        <v>0</v>
      </c>
    </row>
    <row r="22" spans="1:6" ht="20.100000000000001" customHeight="1">
      <c r="A22" s="15" t="s">
        <v>21</v>
      </c>
      <c r="B22" s="7">
        <f>'1.Фінансовий результат'!B60</f>
        <v>1080</v>
      </c>
      <c r="C22" s="14">
        <f>'1.Фінансовий результат'!C60</f>
        <v>11380.4</v>
      </c>
      <c r="D22" s="14">
        <f>'1.Фінансовий результат'!D60</f>
        <v>10591.800000000001</v>
      </c>
      <c r="E22" s="14">
        <f>D22/C22*100-100</f>
        <v>-6.9294576640539702</v>
      </c>
      <c r="F22" s="14">
        <f t="shared" si="0"/>
        <v>-788.59999999999854</v>
      </c>
    </row>
    <row r="23" spans="1:6" ht="20.100000000000001" customHeight="1">
      <c r="A23" s="15" t="s">
        <v>22</v>
      </c>
      <c r="B23" s="7">
        <f>'1.Фінансовий результат'!B101</f>
        <v>1110</v>
      </c>
      <c r="C23" s="14">
        <f>'1.Фінансовий результат'!C101</f>
        <v>0</v>
      </c>
      <c r="D23" s="14">
        <f>'1.Фінансовий результат'!D101</f>
        <v>0</v>
      </c>
      <c r="E23" s="14">
        <v>0</v>
      </c>
      <c r="F23" s="14">
        <f t="shared" si="0"/>
        <v>0</v>
      </c>
    </row>
    <row r="24" spans="1:6" ht="20.100000000000001" customHeight="1">
      <c r="A24" s="15" t="s">
        <v>23</v>
      </c>
      <c r="B24" s="7">
        <f>'1.Фінансовий результат'!B108</f>
        <v>1120</v>
      </c>
      <c r="C24" s="14">
        <f>'1.Фінансовий результат'!C108</f>
        <v>823.8</v>
      </c>
      <c r="D24" s="14">
        <f>'1.Фінансовий результат'!D108</f>
        <v>-4994.7000000000007</v>
      </c>
      <c r="E24" s="14">
        <f>D24/C24*100-100</f>
        <v>-706.30007283321208</v>
      </c>
      <c r="F24" s="14">
        <f t="shared" si="0"/>
        <v>-5818.5000000000009</v>
      </c>
    </row>
    <row r="25" spans="1:6" ht="38.25" customHeight="1">
      <c r="A25" s="19" t="s">
        <v>24</v>
      </c>
      <c r="B25" s="20">
        <f>'1.Фінансовий результат'!B122</f>
        <v>1130</v>
      </c>
      <c r="C25" s="21">
        <f>'1.Фінансовий результат'!C122</f>
        <v>0.70000000000186446</v>
      </c>
      <c r="D25" s="21">
        <f>'1.Фінансовий результат'!D122</f>
        <v>-1776.399999999996</v>
      </c>
      <c r="E25" s="14">
        <f>D25/C25*100-100</f>
        <v>-253871.42857075209</v>
      </c>
      <c r="F25" s="14">
        <f t="shared" si="0"/>
        <v>-1777.0999999999979</v>
      </c>
    </row>
    <row r="26" spans="1:6" ht="20.100000000000001" customHeight="1">
      <c r="A26" s="22" t="s">
        <v>25</v>
      </c>
      <c r="B26" s="7">
        <f>'1.Фінансовий результат'!B123</f>
        <v>1140</v>
      </c>
      <c r="C26" s="14">
        <f>'1.Фінансовий результат'!C123</f>
        <v>0</v>
      </c>
      <c r="D26" s="14">
        <f>'1.Фінансовий результат'!D123</f>
        <v>0</v>
      </c>
      <c r="E26" s="14">
        <v>0</v>
      </c>
      <c r="F26" s="14">
        <f t="shared" si="0"/>
        <v>0</v>
      </c>
    </row>
    <row r="27" spans="1:6" ht="20.100000000000001" customHeight="1">
      <c r="A27" s="22" t="s">
        <v>26</v>
      </c>
      <c r="B27" s="7">
        <f>'1.Фінансовий результат'!B124</f>
        <v>1150</v>
      </c>
      <c r="C27" s="14">
        <f>'1.Фінансовий результат'!C124</f>
        <v>0</v>
      </c>
      <c r="D27" s="14">
        <f>'1.Фінансовий результат'!D124</f>
        <v>0</v>
      </c>
      <c r="E27" s="14">
        <v>0</v>
      </c>
      <c r="F27" s="14">
        <f t="shared" si="0"/>
        <v>0</v>
      </c>
    </row>
    <row r="28" spans="1:6" ht="20.100000000000001" customHeight="1">
      <c r="A28" s="15" t="s">
        <v>27</v>
      </c>
      <c r="B28" s="7">
        <f>'1.Фінансовий результат'!B125</f>
        <v>1160</v>
      </c>
      <c r="C28" s="14">
        <f>'1.Фінансовий результат'!C125</f>
        <v>0</v>
      </c>
      <c r="D28" s="14">
        <f>'1.Фінансовий результат'!D125</f>
        <v>0</v>
      </c>
      <c r="E28" s="14">
        <v>0</v>
      </c>
      <c r="F28" s="14">
        <f t="shared" si="0"/>
        <v>0</v>
      </c>
    </row>
    <row r="29" spans="1:6" ht="20.100000000000001" customHeight="1">
      <c r="A29" s="15" t="s">
        <v>28</v>
      </c>
      <c r="B29" s="7">
        <f>'1.Фінансовий результат'!B126</f>
        <v>1170</v>
      </c>
      <c r="C29" s="14">
        <f>'1.Фінансовий результат'!C126</f>
        <v>0</v>
      </c>
      <c r="D29" s="14">
        <f>'1.Фінансовий результат'!D126</f>
        <v>0</v>
      </c>
      <c r="E29" s="14">
        <v>0</v>
      </c>
      <c r="F29" s="14">
        <f t="shared" si="0"/>
        <v>0</v>
      </c>
    </row>
    <row r="30" spans="1:6" ht="43.5" customHeight="1">
      <c r="A30" s="23" t="s">
        <v>29</v>
      </c>
      <c r="B30" s="17">
        <f>'1.Фінансовий результат'!B127</f>
        <v>1200</v>
      </c>
      <c r="C30" s="18">
        <f>'1.Фінансовий результат'!C127</f>
        <v>0.70000000000186446</v>
      </c>
      <c r="D30" s="18">
        <f>'1.Фінансовий результат'!D127</f>
        <v>-1776.399999999996</v>
      </c>
      <c r="E30" s="14">
        <f>D30/C30*100-100</f>
        <v>-253871.42857075209</v>
      </c>
      <c r="F30" s="14">
        <f t="shared" si="0"/>
        <v>-1777.0999999999979</v>
      </c>
    </row>
    <row r="31" spans="1:6" ht="20.100000000000001" customHeight="1">
      <c r="A31" s="24" t="s">
        <v>30</v>
      </c>
      <c r="B31" s="7">
        <f>'1.Фінансовий результат'!B128</f>
        <v>1210</v>
      </c>
      <c r="C31" s="14">
        <f>'1.Фінансовий результат'!C128</f>
        <v>0</v>
      </c>
      <c r="D31" s="14">
        <f>'1.Фінансовий результат'!D128</f>
        <v>0</v>
      </c>
      <c r="E31" s="14">
        <v>0</v>
      </c>
      <c r="F31" s="14">
        <f t="shared" si="0"/>
        <v>0</v>
      </c>
    </row>
    <row r="32" spans="1:6" ht="35.25" customHeight="1">
      <c r="A32" s="19" t="s">
        <v>31</v>
      </c>
      <c r="B32" s="20">
        <f>'1.Фінансовий результат'!B130</f>
        <v>1230</v>
      </c>
      <c r="C32" s="21">
        <f>'1.Фінансовий результат'!C130</f>
        <v>0.70000000000186446</v>
      </c>
      <c r="D32" s="21">
        <f>'1.Фінансовий результат'!D130</f>
        <v>-1776.399999999996</v>
      </c>
      <c r="E32" s="14">
        <f>D32/C32*100-100</f>
        <v>-253871.42857075209</v>
      </c>
      <c r="F32" s="14">
        <f t="shared" si="0"/>
        <v>-1777.0999999999979</v>
      </c>
    </row>
    <row r="33" spans="1:6" ht="24.95" customHeight="1">
      <c r="A33" s="155" t="s">
        <v>32</v>
      </c>
      <c r="B33" s="155"/>
      <c r="C33" s="155"/>
      <c r="D33" s="155"/>
      <c r="E33" s="155"/>
      <c r="F33" s="155"/>
    </row>
    <row r="34" spans="1:6" ht="20.100000000000001" customHeight="1">
      <c r="A34" s="25" t="s">
        <v>33</v>
      </c>
      <c r="B34" s="7">
        <f>'2. Розрахунки з бюджетом'!B20</f>
        <v>2100</v>
      </c>
      <c r="C34" s="14">
        <f>'2. Розрахунки з бюджетом'!C20</f>
        <v>0</v>
      </c>
      <c r="D34" s="14">
        <f>'2. Розрахунки з бюджетом'!D20</f>
        <v>0</v>
      </c>
      <c r="E34" s="14">
        <v>0</v>
      </c>
      <c r="F34" s="14">
        <v>0</v>
      </c>
    </row>
    <row r="35" spans="1:6" ht="26.1" customHeight="1">
      <c r="A35" s="26" t="s">
        <v>34</v>
      </c>
      <c r="B35" s="7">
        <f>'2. Розрахунки з бюджетом'!B21</f>
        <v>2110</v>
      </c>
      <c r="C35" s="14">
        <f>'2. Розрахунки з бюджетом'!C21</f>
        <v>0</v>
      </c>
      <c r="D35" s="14">
        <f>'2. Розрахунки з бюджетом'!D21</f>
        <v>0</v>
      </c>
      <c r="E35" s="14">
        <v>0</v>
      </c>
      <c r="F35" s="14">
        <v>0</v>
      </c>
    </row>
    <row r="36" spans="1:6" ht="64.7" customHeight="1">
      <c r="A36" s="26" t="s">
        <v>35</v>
      </c>
      <c r="B36" s="7">
        <f>'2. Розрахунки з бюджетом'!B22</f>
        <v>2120</v>
      </c>
      <c r="C36" s="14">
        <f>'2. Розрахунки з бюджетом'!C22</f>
        <v>385.2</v>
      </c>
      <c r="D36" s="14">
        <f>'2. Розрахунки з бюджетом'!D22</f>
        <v>342.3</v>
      </c>
      <c r="E36" s="14">
        <f>D36/C36*100-100</f>
        <v>-11.137071651090338</v>
      </c>
      <c r="F36" s="14">
        <f>D36-C36</f>
        <v>-42.899999999999977</v>
      </c>
    </row>
    <row r="37" spans="1:6" ht="63.4" customHeight="1">
      <c r="A37" s="26" t="s">
        <v>36</v>
      </c>
      <c r="B37" s="7">
        <f>'2. Розрахунки з бюджетом'!B23</f>
        <v>2130</v>
      </c>
      <c r="C37" s="14">
        <f>'2. Розрахунки з бюджетом'!C23</f>
        <v>0</v>
      </c>
      <c r="D37" s="14">
        <f>'2. Розрахунки з бюджетом'!D23</f>
        <v>0</v>
      </c>
      <c r="E37" s="14">
        <v>0</v>
      </c>
      <c r="F37" s="14">
        <v>0</v>
      </c>
    </row>
    <row r="38" spans="1:6" ht="42.75" customHeight="1">
      <c r="A38" s="25" t="s">
        <v>37</v>
      </c>
      <c r="B38" s="7">
        <f>'2. Розрахунки з бюджетом'!B24</f>
        <v>2140</v>
      </c>
      <c r="C38" s="14">
        <f>'2. Розрахунки з бюджетом'!C24</f>
        <v>6711.6</v>
      </c>
      <c r="D38" s="14">
        <f>'2. Розрахунки з бюджетом'!D24</f>
        <v>6908.7</v>
      </c>
      <c r="E38" s="14">
        <f>D38/C38*100-100</f>
        <v>2.9367065975326199</v>
      </c>
      <c r="F38" s="14">
        <f>D38-C38</f>
        <v>197.09999999999945</v>
      </c>
    </row>
    <row r="39" spans="1:6" ht="39" customHeight="1">
      <c r="A39" s="25" t="s">
        <v>38</v>
      </c>
      <c r="B39" s="7">
        <f>'2. Розрахунки з бюджетом'!B34</f>
        <v>2150</v>
      </c>
      <c r="C39" s="14">
        <f>'2. Розрахунки з бюджетом'!C34</f>
        <v>8173</v>
      </c>
      <c r="D39" s="14">
        <f>'2. Розрахунки з бюджетом'!D34</f>
        <v>7222.3</v>
      </c>
      <c r="E39" s="14">
        <f>D39/C39*100-100</f>
        <v>-11.632203597210321</v>
      </c>
      <c r="F39" s="14">
        <f>D39-C39</f>
        <v>-950.69999999999982</v>
      </c>
    </row>
    <row r="40" spans="1:6" ht="27.4" customHeight="1">
      <c r="A40" s="27" t="s">
        <v>39</v>
      </c>
      <c r="B40" s="17">
        <f>'2. Розрахунки з бюджетом'!B35</f>
        <v>2200</v>
      </c>
      <c r="C40" s="18">
        <f>SUM(C34:C39)</f>
        <v>15269.8</v>
      </c>
      <c r="D40" s="18">
        <f>SUM(D34:D39)</f>
        <v>14473.3</v>
      </c>
      <c r="E40" s="18">
        <f>D40/C40*100-100</f>
        <v>-5.2161783389435357</v>
      </c>
      <c r="F40" s="18">
        <f>D40-C40</f>
        <v>-796.5</v>
      </c>
    </row>
    <row r="41" spans="1:6" ht="24.95" customHeight="1">
      <c r="A41" s="155" t="s">
        <v>40</v>
      </c>
      <c r="B41" s="155"/>
      <c r="C41" s="155"/>
      <c r="D41" s="155"/>
      <c r="E41" s="155"/>
      <c r="F41" s="155"/>
    </row>
    <row r="42" spans="1:6" ht="31.15" hidden="1" customHeight="1" outlineLevel="1">
      <c r="A42" s="28" t="s">
        <v>41</v>
      </c>
      <c r="B42" s="29">
        <v>3600</v>
      </c>
      <c r="C42" s="18"/>
      <c r="D42" s="18"/>
      <c r="E42" s="18"/>
      <c r="F42" s="18"/>
    </row>
    <row r="43" spans="1:6" ht="37.35" hidden="1" customHeight="1" outlineLevel="1">
      <c r="A43" s="30" t="s">
        <v>42</v>
      </c>
      <c r="B43" s="31">
        <v>3195</v>
      </c>
      <c r="C43" s="14"/>
      <c r="D43" s="14"/>
      <c r="E43" s="14"/>
      <c r="F43" s="18"/>
    </row>
    <row r="44" spans="1:6" ht="38.65" hidden="1" customHeight="1" outlineLevel="1">
      <c r="A44" s="30" t="s">
        <v>43</v>
      </c>
      <c r="B44" s="31">
        <v>3320</v>
      </c>
      <c r="C44" s="14"/>
      <c r="D44" s="14"/>
      <c r="E44" s="14"/>
      <c r="F44" s="14"/>
    </row>
    <row r="45" spans="1:6" ht="36" hidden="1" customHeight="1" outlineLevel="1">
      <c r="A45" s="30" t="s">
        <v>44</v>
      </c>
      <c r="B45" s="31">
        <v>3580</v>
      </c>
      <c r="C45" s="14"/>
      <c r="D45" s="14"/>
      <c r="E45" s="14"/>
      <c r="F45" s="14"/>
    </row>
    <row r="46" spans="1:6" ht="26.1" hidden="1" customHeight="1" outlineLevel="1">
      <c r="A46" s="30" t="s">
        <v>45</v>
      </c>
      <c r="B46" s="31">
        <v>3610</v>
      </c>
      <c r="C46" s="14"/>
      <c r="D46" s="14"/>
      <c r="E46" s="14"/>
      <c r="F46" s="14"/>
    </row>
    <row r="47" spans="1:6" ht="20.100000000000001" hidden="1" customHeight="1" outlineLevel="1">
      <c r="A47" s="28" t="s">
        <v>46</v>
      </c>
      <c r="B47" s="29">
        <v>3620</v>
      </c>
      <c r="C47" s="18"/>
      <c r="D47" s="18"/>
      <c r="E47" s="18"/>
      <c r="F47" s="18"/>
    </row>
    <row r="48" spans="1:6" ht="24.95" customHeight="1" collapsed="1">
      <c r="A48" s="156" t="s">
        <v>47</v>
      </c>
      <c r="B48" s="156"/>
      <c r="C48" s="156"/>
      <c r="D48" s="156"/>
      <c r="E48" s="156"/>
      <c r="F48" s="156"/>
    </row>
    <row r="49" spans="1:7" ht="20.100000000000001" customHeight="1">
      <c r="A49" s="25" t="s">
        <v>48</v>
      </c>
      <c r="B49" s="7">
        <f>'4. Кап. інвестиції'!B9</f>
        <v>4000</v>
      </c>
      <c r="C49" s="32">
        <f>'4. Кап. інвестиції'!C9</f>
        <v>901.7</v>
      </c>
      <c r="D49" s="32">
        <f>'4. Кап. інвестиції'!D9</f>
        <v>0</v>
      </c>
      <c r="E49" s="32">
        <f>D49/C49*100-100</f>
        <v>-100</v>
      </c>
      <c r="F49" s="32">
        <f>D49-C49</f>
        <v>-901.7</v>
      </c>
      <c r="G49"/>
    </row>
    <row r="50" spans="1:7" s="33" customFormat="1" ht="24.95" customHeight="1">
      <c r="A50" s="157"/>
      <c r="B50" s="157"/>
      <c r="C50" s="157"/>
      <c r="D50" s="157"/>
      <c r="E50" s="157"/>
      <c r="F50" s="157"/>
    </row>
    <row r="51" spans="1:7" s="33" customFormat="1" ht="24.95" customHeight="1">
      <c r="A51" s="34"/>
      <c r="B51" s="34"/>
      <c r="C51" s="35"/>
      <c r="D51" s="35"/>
      <c r="E51" s="35"/>
      <c r="F51" s="35"/>
    </row>
    <row r="52" spans="1:7" ht="24.95" customHeight="1">
      <c r="A52" s="36"/>
      <c r="C52" s="37"/>
      <c r="D52" s="38"/>
      <c r="E52" s="38"/>
      <c r="F52" s="38"/>
    </row>
    <row r="53" spans="1:7" ht="19.5" customHeight="1">
      <c r="A53" s="39" t="s">
        <v>49</v>
      </c>
      <c r="C53" s="37" t="s">
        <v>50</v>
      </c>
      <c r="D53" s="40"/>
      <c r="E53" s="41"/>
      <c r="F53" s="41"/>
    </row>
    <row r="54" spans="1:7" s="42" customFormat="1" ht="21" customHeight="1">
      <c r="A54" s="2" t="s">
        <v>51</v>
      </c>
      <c r="B54" s="1"/>
      <c r="C54" s="41"/>
      <c r="D54" s="37"/>
      <c r="E54" s="37"/>
      <c r="F54" s="37"/>
    </row>
    <row r="55" spans="1:7">
      <c r="C55" s="37"/>
      <c r="D55" s="37"/>
      <c r="E55" s="41"/>
      <c r="F55" s="41"/>
    </row>
    <row r="56" spans="1:7">
      <c r="A56" s="43"/>
      <c r="C56" s="37"/>
      <c r="D56" s="37"/>
      <c r="E56" s="41"/>
      <c r="F56" s="41"/>
    </row>
    <row r="57" spans="1:7">
      <c r="A57" s="43"/>
      <c r="C57" s="37"/>
      <c r="D57" s="37"/>
      <c r="E57" s="41"/>
      <c r="F57" s="41"/>
    </row>
    <row r="58" spans="1:7">
      <c r="A58" s="43"/>
      <c r="C58" s="37"/>
      <c r="D58" s="37"/>
      <c r="E58" s="41"/>
      <c r="F58" s="41"/>
    </row>
    <row r="59" spans="1:7" s="2" customFormat="1">
      <c r="A59" s="43"/>
      <c r="C59" s="37"/>
      <c r="D59" s="37"/>
      <c r="E59" s="41"/>
      <c r="F59" s="41"/>
    </row>
    <row r="60" spans="1:7" s="2" customFormat="1">
      <c r="A60" s="43"/>
      <c r="C60" s="37"/>
      <c r="D60" s="37"/>
      <c r="E60" s="41"/>
      <c r="F60" s="41"/>
    </row>
    <row r="61" spans="1:7" s="2" customFormat="1">
      <c r="A61" s="43"/>
      <c r="C61" s="37"/>
      <c r="D61" s="37"/>
      <c r="E61" s="41"/>
      <c r="F61" s="41"/>
    </row>
    <row r="62" spans="1:7" s="2" customFormat="1">
      <c r="A62" s="43"/>
      <c r="C62" s="37"/>
      <c r="D62" s="37"/>
      <c r="E62" s="41"/>
      <c r="F62" s="41"/>
    </row>
    <row r="63" spans="1:7" s="2" customFormat="1">
      <c r="A63" s="43"/>
      <c r="C63" s="37"/>
      <c r="D63" s="37"/>
      <c r="E63" s="41"/>
      <c r="F63" s="41"/>
    </row>
    <row r="64" spans="1:7" s="2" customFormat="1">
      <c r="A64" s="43"/>
      <c r="C64" s="37"/>
      <c r="D64" s="37"/>
      <c r="E64" s="41"/>
      <c r="F64" s="41"/>
    </row>
    <row r="65" spans="1:6" s="2" customFormat="1">
      <c r="A65" s="43"/>
      <c r="C65" s="37"/>
      <c r="D65" s="37"/>
      <c r="E65" s="41"/>
      <c r="F65" s="41"/>
    </row>
    <row r="66" spans="1:6" s="2" customFormat="1">
      <c r="A66" s="43"/>
      <c r="E66" s="1"/>
      <c r="F66" s="1"/>
    </row>
    <row r="67" spans="1:6" s="2" customFormat="1">
      <c r="A67" s="43"/>
      <c r="E67" s="1"/>
      <c r="F67" s="1"/>
    </row>
    <row r="68" spans="1:6" s="2" customFormat="1">
      <c r="A68" s="43"/>
      <c r="E68" s="1"/>
      <c r="F68" s="1"/>
    </row>
    <row r="69" spans="1:6" s="2" customFormat="1">
      <c r="A69" s="43"/>
      <c r="E69" s="1"/>
      <c r="F69" s="1"/>
    </row>
    <row r="70" spans="1:6" s="2" customFormat="1">
      <c r="A70" s="43"/>
      <c r="E70" s="1"/>
      <c r="F70" s="1"/>
    </row>
    <row r="71" spans="1:6" s="2" customFormat="1">
      <c r="A71" s="43"/>
      <c r="E71" s="1"/>
      <c r="F71" s="1"/>
    </row>
    <row r="72" spans="1:6" s="2" customFormat="1">
      <c r="A72" s="43"/>
      <c r="E72" s="1"/>
      <c r="F72" s="1"/>
    </row>
    <row r="73" spans="1:6" s="2" customFormat="1">
      <c r="A73" s="43"/>
      <c r="E73" s="1"/>
      <c r="F73" s="1"/>
    </row>
    <row r="74" spans="1:6" s="2" customFormat="1">
      <c r="A74" s="43"/>
      <c r="E74" s="1"/>
      <c r="F74" s="1"/>
    </row>
    <row r="75" spans="1:6" s="2" customFormat="1">
      <c r="A75" s="43"/>
      <c r="E75" s="1"/>
      <c r="F75" s="1"/>
    </row>
    <row r="76" spans="1:6" s="2" customFormat="1">
      <c r="A76" s="43"/>
      <c r="E76" s="1"/>
      <c r="F76" s="1"/>
    </row>
    <row r="77" spans="1:6" s="2" customFormat="1">
      <c r="A77" s="43"/>
      <c r="E77" s="1"/>
      <c r="F77" s="1"/>
    </row>
    <row r="78" spans="1:6" s="2" customFormat="1">
      <c r="A78" s="43"/>
      <c r="E78" s="1"/>
      <c r="F78" s="1"/>
    </row>
    <row r="79" spans="1:6" s="2" customFormat="1">
      <c r="A79" s="43"/>
      <c r="E79" s="1"/>
      <c r="F79" s="1"/>
    </row>
    <row r="80" spans="1:6" s="2" customFormat="1">
      <c r="A80" s="43"/>
      <c r="E80" s="1"/>
      <c r="F80" s="1"/>
    </row>
    <row r="81" spans="1:6" s="2" customFormat="1">
      <c r="A81" s="43"/>
      <c r="E81" s="1"/>
      <c r="F81" s="1"/>
    </row>
    <row r="82" spans="1:6" s="2" customFormat="1">
      <c r="A82" s="43"/>
      <c r="E82" s="1"/>
      <c r="F82" s="1"/>
    </row>
    <row r="83" spans="1:6" s="2" customFormat="1">
      <c r="A83" s="43"/>
      <c r="E83" s="1"/>
      <c r="F83" s="1"/>
    </row>
    <row r="84" spans="1:6" s="2" customFormat="1">
      <c r="A84" s="43"/>
      <c r="E84" s="1"/>
      <c r="F84" s="1"/>
    </row>
    <row r="85" spans="1:6" s="2" customFormat="1">
      <c r="A85" s="43"/>
      <c r="E85" s="1"/>
      <c r="F85" s="1"/>
    </row>
    <row r="86" spans="1:6" s="2" customFormat="1">
      <c r="A86" s="43"/>
      <c r="E86" s="1"/>
      <c r="F86" s="1"/>
    </row>
    <row r="87" spans="1:6" s="2" customFormat="1">
      <c r="A87" s="43"/>
      <c r="E87" s="1"/>
      <c r="F87" s="1"/>
    </row>
    <row r="88" spans="1:6" s="2" customFormat="1">
      <c r="A88" s="43"/>
      <c r="E88" s="1"/>
      <c r="F88" s="1"/>
    </row>
    <row r="89" spans="1:6" s="2" customFormat="1">
      <c r="A89" s="43"/>
      <c r="E89" s="1"/>
      <c r="F89" s="1"/>
    </row>
    <row r="90" spans="1:6" s="2" customFormat="1">
      <c r="A90" s="43"/>
      <c r="E90" s="1"/>
      <c r="F90" s="1"/>
    </row>
    <row r="91" spans="1:6" s="2" customFormat="1">
      <c r="A91" s="43"/>
      <c r="E91" s="1"/>
      <c r="F91" s="1"/>
    </row>
    <row r="92" spans="1:6" s="2" customFormat="1">
      <c r="A92" s="43"/>
      <c r="E92" s="1"/>
      <c r="F92" s="1"/>
    </row>
    <row r="93" spans="1:6" s="2" customFormat="1">
      <c r="A93" s="43"/>
      <c r="E93" s="1"/>
      <c r="F93" s="1"/>
    </row>
    <row r="94" spans="1:6" s="2" customFormat="1">
      <c r="A94" s="43"/>
      <c r="E94" s="1"/>
      <c r="F94" s="1"/>
    </row>
    <row r="95" spans="1:6" s="2" customFormat="1">
      <c r="A95" s="43"/>
      <c r="E95" s="1"/>
      <c r="F95" s="1"/>
    </row>
    <row r="96" spans="1:6" s="2" customFormat="1">
      <c r="A96" s="43"/>
      <c r="E96" s="1"/>
      <c r="F96" s="1"/>
    </row>
    <row r="97" spans="1:6" s="2" customFormat="1">
      <c r="A97" s="43"/>
      <c r="E97" s="1"/>
      <c r="F97" s="1"/>
    </row>
    <row r="98" spans="1:6" s="2" customFormat="1">
      <c r="A98" s="43"/>
      <c r="E98" s="1"/>
      <c r="F98" s="1"/>
    </row>
    <row r="99" spans="1:6" s="2" customFormat="1">
      <c r="A99" s="43"/>
      <c r="E99" s="1"/>
      <c r="F99" s="1"/>
    </row>
    <row r="100" spans="1:6" s="2" customFormat="1">
      <c r="A100" s="43"/>
      <c r="E100" s="1"/>
      <c r="F100" s="1"/>
    </row>
    <row r="101" spans="1:6" s="2" customFormat="1">
      <c r="A101" s="43"/>
      <c r="E101" s="1"/>
      <c r="F101" s="1"/>
    </row>
    <row r="102" spans="1:6" s="2" customFormat="1">
      <c r="A102" s="43"/>
      <c r="E102" s="1"/>
      <c r="F102" s="1"/>
    </row>
    <row r="103" spans="1:6" s="2" customFormat="1">
      <c r="A103" s="43"/>
      <c r="E103" s="1"/>
      <c r="F103" s="1"/>
    </row>
    <row r="104" spans="1:6" s="2" customFormat="1">
      <c r="A104" s="43"/>
      <c r="E104" s="1"/>
      <c r="F104" s="1"/>
    </row>
    <row r="105" spans="1:6" s="2" customFormat="1">
      <c r="A105" s="43"/>
      <c r="E105" s="1"/>
      <c r="F105" s="1"/>
    </row>
    <row r="106" spans="1:6" s="2" customFormat="1">
      <c r="A106" s="43"/>
      <c r="E106" s="1"/>
      <c r="F106" s="1"/>
    </row>
    <row r="107" spans="1:6" s="2" customFormat="1">
      <c r="A107" s="43"/>
      <c r="E107" s="1"/>
      <c r="F107" s="1"/>
    </row>
    <row r="108" spans="1:6" s="2" customFormat="1">
      <c r="A108" s="43"/>
      <c r="E108" s="1"/>
      <c r="F108" s="1"/>
    </row>
    <row r="109" spans="1:6" s="2" customFormat="1">
      <c r="A109" s="43"/>
      <c r="E109" s="1"/>
      <c r="F109" s="1"/>
    </row>
    <row r="110" spans="1:6" s="2" customFormat="1">
      <c r="A110" s="43"/>
      <c r="E110" s="1"/>
      <c r="F110" s="1"/>
    </row>
    <row r="111" spans="1:6" s="2" customFormat="1">
      <c r="A111" s="43"/>
      <c r="E111" s="1"/>
      <c r="F111" s="1"/>
    </row>
    <row r="112" spans="1:6" s="2" customFormat="1">
      <c r="A112" s="43"/>
      <c r="E112" s="1"/>
      <c r="F112" s="1"/>
    </row>
    <row r="113" spans="1:6" s="2" customFormat="1">
      <c r="A113" s="43"/>
      <c r="E113" s="1"/>
      <c r="F113" s="1"/>
    </row>
    <row r="114" spans="1:6" s="2" customFormat="1">
      <c r="A114" s="43"/>
      <c r="E114" s="1"/>
      <c r="F114" s="1"/>
    </row>
    <row r="115" spans="1:6" s="2" customFormat="1">
      <c r="A115" s="43"/>
      <c r="E115" s="1"/>
      <c r="F115" s="1"/>
    </row>
    <row r="116" spans="1:6" s="2" customFormat="1">
      <c r="A116" s="43"/>
      <c r="E116" s="1"/>
      <c r="F116" s="1"/>
    </row>
    <row r="117" spans="1:6" s="2" customFormat="1">
      <c r="A117" s="43"/>
      <c r="E117" s="1"/>
      <c r="F117" s="1"/>
    </row>
    <row r="118" spans="1:6" s="2" customFormat="1">
      <c r="A118" s="43"/>
      <c r="E118" s="1"/>
      <c r="F118" s="1"/>
    </row>
    <row r="119" spans="1:6" s="2" customFormat="1">
      <c r="A119" s="43"/>
      <c r="E119" s="1"/>
      <c r="F119" s="1"/>
    </row>
    <row r="120" spans="1:6" s="2" customFormat="1">
      <c r="A120" s="43"/>
      <c r="E120" s="1"/>
      <c r="F120" s="1"/>
    </row>
    <row r="121" spans="1:6" s="2" customFormat="1">
      <c r="A121" s="43"/>
      <c r="E121" s="1"/>
      <c r="F121" s="1"/>
    </row>
    <row r="122" spans="1:6" s="2" customFormat="1">
      <c r="A122" s="43"/>
      <c r="E122" s="1"/>
      <c r="F122" s="1"/>
    </row>
    <row r="123" spans="1:6" s="2" customFormat="1">
      <c r="A123" s="43"/>
      <c r="E123" s="1"/>
      <c r="F123" s="1"/>
    </row>
    <row r="124" spans="1:6" s="2" customFormat="1">
      <c r="A124" s="43"/>
      <c r="E124" s="1"/>
      <c r="F124" s="1"/>
    </row>
    <row r="125" spans="1:6" s="2" customFormat="1">
      <c r="A125" s="43"/>
      <c r="E125" s="1"/>
      <c r="F125" s="1"/>
    </row>
    <row r="126" spans="1:6" s="2" customFormat="1">
      <c r="A126" s="43"/>
      <c r="E126" s="1"/>
      <c r="F126" s="1"/>
    </row>
    <row r="127" spans="1:6" s="2" customFormat="1">
      <c r="A127" s="43"/>
      <c r="E127" s="1"/>
      <c r="F127" s="1"/>
    </row>
    <row r="128" spans="1:6" s="2" customFormat="1">
      <c r="A128" s="43"/>
      <c r="E128" s="1"/>
      <c r="F128" s="1"/>
    </row>
    <row r="129" spans="1:6" s="2" customFormat="1">
      <c r="A129" s="43"/>
      <c r="E129" s="1"/>
      <c r="F129" s="1"/>
    </row>
    <row r="130" spans="1:6" s="2" customFormat="1">
      <c r="A130" s="43"/>
      <c r="E130" s="1"/>
      <c r="F130" s="1"/>
    </row>
    <row r="131" spans="1:6" s="2" customFormat="1">
      <c r="A131" s="43"/>
      <c r="E131" s="1"/>
      <c r="F131" s="1"/>
    </row>
    <row r="132" spans="1:6" s="2" customFormat="1">
      <c r="A132" s="43"/>
      <c r="E132" s="1"/>
      <c r="F132" s="1"/>
    </row>
    <row r="133" spans="1:6" s="2" customFormat="1">
      <c r="A133" s="43"/>
      <c r="E133" s="1"/>
      <c r="F133" s="1"/>
    </row>
    <row r="134" spans="1:6" s="2" customFormat="1">
      <c r="A134" s="43"/>
      <c r="E134" s="1"/>
      <c r="F134" s="1"/>
    </row>
    <row r="135" spans="1:6" s="2" customFormat="1">
      <c r="A135" s="43"/>
      <c r="E135" s="1"/>
      <c r="F135" s="1"/>
    </row>
    <row r="136" spans="1:6" s="2" customFormat="1">
      <c r="A136" s="43"/>
      <c r="E136" s="1"/>
      <c r="F136" s="1"/>
    </row>
    <row r="137" spans="1:6" s="2" customFormat="1">
      <c r="A137" s="43"/>
      <c r="E137" s="1"/>
      <c r="F137" s="1"/>
    </row>
    <row r="138" spans="1:6" s="2" customFormat="1">
      <c r="A138" s="43"/>
      <c r="E138" s="1"/>
      <c r="F138" s="1"/>
    </row>
    <row r="139" spans="1:6" s="2" customFormat="1">
      <c r="A139" s="43"/>
      <c r="E139" s="1"/>
      <c r="F139" s="1"/>
    </row>
    <row r="140" spans="1:6" s="2" customFormat="1">
      <c r="A140" s="43"/>
      <c r="E140" s="1"/>
      <c r="F140" s="1"/>
    </row>
    <row r="141" spans="1:6" s="2" customFormat="1">
      <c r="A141" s="43"/>
      <c r="E141" s="1"/>
      <c r="F141" s="1"/>
    </row>
    <row r="142" spans="1:6" s="2" customFormat="1">
      <c r="A142" s="43"/>
      <c r="E142" s="1"/>
      <c r="F142" s="1"/>
    </row>
    <row r="143" spans="1:6" s="2" customFormat="1">
      <c r="A143" s="43"/>
      <c r="E143" s="1"/>
      <c r="F143" s="1"/>
    </row>
    <row r="144" spans="1:6" s="2" customFormat="1">
      <c r="A144" s="43"/>
      <c r="E144" s="1"/>
      <c r="F144" s="1"/>
    </row>
    <row r="145" spans="1:6" s="2" customFormat="1">
      <c r="A145" s="43"/>
      <c r="E145" s="1"/>
      <c r="F145" s="1"/>
    </row>
    <row r="146" spans="1:6" s="2" customFormat="1">
      <c r="A146" s="43"/>
      <c r="E146" s="1"/>
      <c r="F146" s="1"/>
    </row>
    <row r="147" spans="1:6" s="2" customFormat="1">
      <c r="A147" s="43"/>
      <c r="E147" s="1"/>
      <c r="F147" s="1"/>
    </row>
    <row r="148" spans="1:6" s="2" customFormat="1">
      <c r="A148" s="43"/>
      <c r="E148" s="1"/>
      <c r="F148" s="1"/>
    </row>
    <row r="149" spans="1:6" s="2" customFormat="1">
      <c r="A149" s="43"/>
      <c r="E149" s="1"/>
      <c r="F149" s="1"/>
    </row>
    <row r="150" spans="1:6" s="2" customFormat="1">
      <c r="A150" s="43"/>
      <c r="E150" s="1"/>
      <c r="F150" s="1"/>
    </row>
    <row r="151" spans="1:6" s="2" customFormat="1">
      <c r="A151" s="43"/>
      <c r="E151" s="1"/>
      <c r="F151" s="1"/>
    </row>
    <row r="152" spans="1:6" s="2" customFormat="1">
      <c r="A152" s="43"/>
      <c r="E152" s="1"/>
      <c r="F152" s="1"/>
    </row>
    <row r="153" spans="1:6" s="2" customFormat="1">
      <c r="A153" s="43"/>
      <c r="E153" s="1"/>
      <c r="F153" s="1"/>
    </row>
    <row r="154" spans="1:6" s="2" customFormat="1">
      <c r="A154" s="43"/>
      <c r="E154" s="1"/>
      <c r="F154" s="1"/>
    </row>
    <row r="155" spans="1:6" s="2" customFormat="1">
      <c r="A155" s="43"/>
      <c r="E155" s="1"/>
      <c r="F155" s="1"/>
    </row>
    <row r="156" spans="1:6" s="2" customFormat="1">
      <c r="A156" s="43"/>
      <c r="E156" s="1"/>
      <c r="F156" s="1"/>
    </row>
    <row r="157" spans="1:6" s="2" customFormat="1">
      <c r="A157" s="43"/>
      <c r="E157" s="1"/>
      <c r="F157" s="1"/>
    </row>
    <row r="158" spans="1:6" s="2" customFormat="1">
      <c r="A158" s="43"/>
      <c r="E158" s="1"/>
      <c r="F158" s="1"/>
    </row>
    <row r="159" spans="1:6" s="2" customFormat="1">
      <c r="A159" s="43"/>
      <c r="E159" s="1"/>
      <c r="F159" s="1"/>
    </row>
    <row r="160" spans="1:6" s="2" customFormat="1">
      <c r="A160" s="43"/>
      <c r="E160" s="1"/>
      <c r="F160" s="1"/>
    </row>
    <row r="161" spans="1:6" s="2" customFormat="1">
      <c r="A161" s="43"/>
      <c r="E161" s="1"/>
      <c r="F161" s="1"/>
    </row>
    <row r="162" spans="1:6" s="2" customFormat="1">
      <c r="A162" s="43"/>
      <c r="E162" s="1"/>
      <c r="F162" s="1"/>
    </row>
    <row r="163" spans="1:6" s="2" customFormat="1">
      <c r="A163" s="43"/>
      <c r="E163" s="1"/>
      <c r="F163" s="1"/>
    </row>
    <row r="164" spans="1:6" s="2" customFormat="1">
      <c r="A164" s="43"/>
      <c r="E164" s="1"/>
      <c r="F164" s="1"/>
    </row>
    <row r="165" spans="1:6" s="2" customFormat="1">
      <c r="A165" s="43"/>
      <c r="E165" s="1"/>
      <c r="F165" s="1"/>
    </row>
    <row r="166" spans="1:6" s="2" customFormat="1">
      <c r="A166" s="43"/>
      <c r="E166" s="1"/>
      <c r="F166" s="1"/>
    </row>
    <row r="167" spans="1:6" s="2" customFormat="1">
      <c r="A167" s="43"/>
      <c r="E167" s="1"/>
      <c r="F167" s="1"/>
    </row>
    <row r="168" spans="1:6" s="2" customFormat="1">
      <c r="A168" s="43"/>
      <c r="E168" s="1"/>
      <c r="F168" s="1"/>
    </row>
    <row r="169" spans="1:6" s="2" customFormat="1">
      <c r="A169" s="43"/>
      <c r="E169" s="1"/>
      <c r="F169" s="1"/>
    </row>
    <row r="170" spans="1:6" s="2" customFormat="1">
      <c r="A170" s="43"/>
      <c r="E170" s="1"/>
      <c r="F170" s="1"/>
    </row>
    <row r="171" spans="1:6" s="2" customFormat="1">
      <c r="A171" s="43"/>
      <c r="E171" s="1"/>
      <c r="F171" s="1"/>
    </row>
    <row r="172" spans="1:6" s="2" customFormat="1">
      <c r="A172" s="43"/>
      <c r="E172" s="1"/>
      <c r="F172" s="1"/>
    </row>
    <row r="173" spans="1:6" s="2" customFormat="1">
      <c r="A173" s="43"/>
      <c r="E173" s="1"/>
      <c r="F173" s="1"/>
    </row>
    <row r="174" spans="1:6" s="2" customFormat="1">
      <c r="A174" s="43"/>
      <c r="E174" s="1"/>
      <c r="F174" s="1"/>
    </row>
    <row r="175" spans="1:6" s="2" customFormat="1">
      <c r="A175" s="43"/>
      <c r="E175" s="1"/>
      <c r="F175" s="1"/>
    </row>
    <row r="176" spans="1:6" s="2" customFormat="1">
      <c r="A176" s="43"/>
      <c r="E176" s="1"/>
      <c r="F176" s="1"/>
    </row>
    <row r="177" spans="1:6" s="2" customFormat="1">
      <c r="A177" s="43"/>
      <c r="E177" s="1"/>
      <c r="F177" s="1"/>
    </row>
    <row r="178" spans="1:6" s="2" customFormat="1">
      <c r="A178" s="43"/>
      <c r="E178" s="1"/>
      <c r="F178" s="1"/>
    </row>
    <row r="179" spans="1:6" s="2" customFormat="1">
      <c r="A179" s="43"/>
      <c r="E179" s="1"/>
      <c r="F179" s="1"/>
    </row>
    <row r="180" spans="1:6" s="2" customFormat="1">
      <c r="A180" s="43"/>
      <c r="E180" s="1"/>
      <c r="F180" s="1"/>
    </row>
    <row r="181" spans="1:6" s="2" customFormat="1">
      <c r="A181" s="43"/>
      <c r="E181" s="1"/>
      <c r="F181" s="1"/>
    </row>
    <row r="182" spans="1:6" s="2" customFormat="1">
      <c r="A182" s="43"/>
      <c r="E182" s="1"/>
      <c r="F182" s="1"/>
    </row>
  </sheetData>
  <sheetProtection selectLockedCells="1" selectUnlockedCells="1"/>
  <mergeCells count="14">
    <mergeCell ref="D14:D15"/>
    <mergeCell ref="E14:F14"/>
    <mergeCell ref="A17:F17"/>
    <mergeCell ref="A33:F33"/>
    <mergeCell ref="A41:F41"/>
    <mergeCell ref="A48:F48"/>
    <mergeCell ref="A50:F50"/>
    <mergeCell ref="A8:F8"/>
    <mergeCell ref="A9:F9"/>
    <mergeCell ref="A10:F10"/>
    <mergeCell ref="A12:F12"/>
    <mergeCell ref="A14:A15"/>
    <mergeCell ref="B14:B15"/>
    <mergeCell ref="C14:C15"/>
  </mergeCells>
  <pageMargins left="0.51181102362204722" right="0" top="0.74803149606299213" bottom="0.74803149606299213" header="0.31496062992125984" footer="0.51181102362204722"/>
  <pageSetup paperSize="9" scale="56" firstPageNumber="0" orientation="portrait" horizontalDpi="300" verticalDpi="300" r:id="rId1"/>
  <headerFooter alignWithMargins="0">
    <oddHeader xml:space="preserve">&amp;R&amp;"Times New Roman,Обычный"&amp;14 </oddHead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3:IR272"/>
  <sheetViews>
    <sheetView view="pageBreakPreview" zoomScale="65" zoomScaleNormal="75" zoomScaleSheetLayoutView="65" workbookViewId="0">
      <selection activeCell="J9" sqref="J9"/>
    </sheetView>
  </sheetViews>
  <sheetFormatPr defaultColWidth="11.5703125" defaultRowHeight="18.75"/>
  <cols>
    <col min="1" max="1" width="84.140625" style="44" customWidth="1"/>
    <col min="2" max="2" width="12.140625" style="2" customWidth="1"/>
    <col min="3" max="3" width="23.85546875" style="2" customWidth="1"/>
    <col min="4" max="4" width="22.28515625" style="2" customWidth="1"/>
    <col min="5" max="5" width="18.28515625" style="1" customWidth="1"/>
    <col min="6" max="6" width="16.28515625" style="1" customWidth="1"/>
    <col min="7" max="252" width="9.140625" style="1" customWidth="1"/>
  </cols>
  <sheetData>
    <row r="3" spans="1:7" ht="20.25">
      <c r="A3" s="45"/>
      <c r="B3" s="4"/>
      <c r="C3" s="4"/>
      <c r="D3" s="4"/>
      <c r="E3" s="46"/>
      <c r="F3" s="4"/>
      <c r="G3" s="4"/>
    </row>
    <row r="4" spans="1:7" ht="45.6" customHeight="1">
      <c r="A4" s="163" t="s">
        <v>52</v>
      </c>
      <c r="B4" s="163"/>
      <c r="C4" s="163"/>
      <c r="D4" s="163"/>
      <c r="E4" s="163"/>
      <c r="F4" s="163"/>
      <c r="G4" s="4"/>
    </row>
    <row r="6" spans="1:7" ht="19.899999999999999" customHeight="1">
      <c r="A6" s="164"/>
      <c r="B6" s="164"/>
      <c r="C6" s="164"/>
      <c r="D6" s="164"/>
      <c r="E6" s="164"/>
      <c r="F6" s="164"/>
    </row>
    <row r="7" spans="1:7" ht="19.5">
      <c r="A7" s="47"/>
      <c r="B7" s="48"/>
      <c r="C7" s="49"/>
      <c r="D7" s="49"/>
      <c r="E7" s="49"/>
      <c r="F7" s="49"/>
    </row>
    <row r="8" spans="1:7" ht="36" customHeight="1">
      <c r="A8" s="165" t="s">
        <v>10</v>
      </c>
      <c r="B8" s="166" t="s">
        <v>11</v>
      </c>
      <c r="C8" s="160" t="s">
        <v>12</v>
      </c>
      <c r="D8" s="160" t="s">
        <v>273</v>
      </c>
      <c r="E8" s="160" t="s">
        <v>14</v>
      </c>
      <c r="F8" s="160"/>
    </row>
    <row r="9" spans="1:7" ht="61.5" customHeight="1">
      <c r="A9" s="165"/>
      <c r="B9" s="166"/>
      <c r="C9" s="160"/>
      <c r="D9" s="160"/>
      <c r="E9" s="9" t="s">
        <v>15</v>
      </c>
      <c r="F9" s="9" t="s">
        <v>16</v>
      </c>
    </row>
    <row r="10" spans="1:7" ht="18" customHeight="1">
      <c r="A10" s="50">
        <v>1</v>
      </c>
      <c r="B10" s="51">
        <v>2</v>
      </c>
      <c r="C10" s="51">
        <v>4</v>
      </c>
      <c r="D10" s="52">
        <v>5</v>
      </c>
      <c r="E10" s="52">
        <v>6</v>
      </c>
      <c r="F10" s="52">
        <v>7</v>
      </c>
    </row>
    <row r="11" spans="1:7" s="33" customFormat="1" ht="20.100000000000001" customHeight="1">
      <c r="A11" s="167" t="s">
        <v>53</v>
      </c>
      <c r="B11" s="167"/>
      <c r="C11" s="167"/>
      <c r="D11" s="167"/>
      <c r="E11" s="167"/>
      <c r="F11" s="167"/>
    </row>
    <row r="12" spans="1:7" s="33" customFormat="1" ht="48" customHeight="1">
      <c r="A12" s="53" t="s">
        <v>54</v>
      </c>
      <c r="B12" s="54">
        <v>1000</v>
      </c>
      <c r="C12" s="55">
        <f>C13+C15</f>
        <v>70967.3</v>
      </c>
      <c r="D12" s="56">
        <f>D13+D14+D15</f>
        <v>65087.8</v>
      </c>
      <c r="E12" s="56">
        <f>D12/C12*100-100</f>
        <v>-8.2848015917190025</v>
      </c>
      <c r="F12" s="56">
        <f>D12-C12</f>
        <v>-5879.5</v>
      </c>
    </row>
    <row r="13" spans="1:7" s="33" customFormat="1" ht="27.95" customHeight="1">
      <c r="A13" s="57" t="s">
        <v>55</v>
      </c>
      <c r="B13" s="51">
        <v>1010</v>
      </c>
      <c r="C13" s="55">
        <v>20075.7</v>
      </c>
      <c r="D13" s="56">
        <v>18816.400000000001</v>
      </c>
      <c r="E13" s="56">
        <f>D13/C13*100-100</f>
        <v>-6.2727576124369193</v>
      </c>
      <c r="F13" s="56">
        <f>D13-C13</f>
        <v>-1259.2999999999993</v>
      </c>
    </row>
    <row r="14" spans="1:7" s="33" customFormat="1" ht="27.95" customHeight="1">
      <c r="A14" s="57" t="s">
        <v>56</v>
      </c>
      <c r="B14" s="51">
        <v>1011</v>
      </c>
      <c r="C14" s="55"/>
      <c r="D14" s="56"/>
      <c r="E14" s="56"/>
      <c r="F14" s="56"/>
    </row>
    <row r="15" spans="1:7" s="33" customFormat="1" ht="55.15" customHeight="1">
      <c r="A15" s="57" t="s">
        <v>57</v>
      </c>
      <c r="B15" s="51">
        <v>1012</v>
      </c>
      <c r="C15" s="55">
        <f>C16+C17+C20</f>
        <v>50891.6</v>
      </c>
      <c r="D15" s="56">
        <f>D16+D17+D20</f>
        <v>46271.4</v>
      </c>
      <c r="E15" s="56">
        <f>D15/C15*100-100</f>
        <v>-9.0785119744712262</v>
      </c>
      <c r="F15" s="56">
        <f>D15-C15</f>
        <v>-4620.1999999999971</v>
      </c>
    </row>
    <row r="16" spans="1:7" s="33" customFormat="1" ht="40.5">
      <c r="A16" s="57" t="s">
        <v>58</v>
      </c>
      <c r="B16" s="51" t="s">
        <v>59</v>
      </c>
      <c r="C16" s="55">
        <v>33583</v>
      </c>
      <c r="D16" s="56">
        <v>30710.2</v>
      </c>
      <c r="E16" s="56">
        <f>D16/C16*100-100</f>
        <v>-8.5543280826608736</v>
      </c>
      <c r="F16" s="56">
        <f>D16-C16</f>
        <v>-2872.7999999999993</v>
      </c>
    </row>
    <row r="17" spans="1:7" s="33" customFormat="1" ht="46.35" customHeight="1">
      <c r="A17" s="57" t="s">
        <v>60</v>
      </c>
      <c r="B17" s="51" t="s">
        <v>61</v>
      </c>
      <c r="C17" s="55">
        <v>16114.9</v>
      </c>
      <c r="D17" s="56">
        <v>14373.7</v>
      </c>
      <c r="E17" s="56">
        <f>D17/C17*100-100</f>
        <v>-10.804907259740986</v>
      </c>
      <c r="F17" s="56">
        <f>D17-C17</f>
        <v>-1741.1999999999989</v>
      </c>
    </row>
    <row r="18" spans="1:7" s="33" customFormat="1" ht="67.900000000000006" customHeight="1">
      <c r="A18" s="57" t="s">
        <v>62</v>
      </c>
      <c r="B18" s="51" t="s">
        <v>63</v>
      </c>
      <c r="C18" s="55"/>
      <c r="D18" s="56"/>
      <c r="E18" s="56"/>
      <c r="F18" s="56"/>
    </row>
    <row r="19" spans="1:7" s="33" customFormat="1" ht="48" customHeight="1">
      <c r="A19" s="57" t="s">
        <v>64</v>
      </c>
      <c r="B19" s="51" t="s">
        <v>65</v>
      </c>
      <c r="C19" s="55"/>
      <c r="D19" s="56"/>
      <c r="E19" s="56"/>
      <c r="F19" s="56"/>
      <c r="G19" s="58"/>
    </row>
    <row r="20" spans="1:7" s="33" customFormat="1" ht="40.5">
      <c r="A20" s="57" t="s">
        <v>66</v>
      </c>
      <c r="B20" s="51" t="s">
        <v>67</v>
      </c>
      <c r="C20" s="55">
        <v>1193.7</v>
      </c>
      <c r="D20" s="56">
        <v>1187.5</v>
      </c>
      <c r="E20" s="56">
        <f>D20/C20*100-100</f>
        <v>-0.5193934824495301</v>
      </c>
      <c r="F20" s="56">
        <f>D20-C20</f>
        <v>-6.2000000000000455</v>
      </c>
    </row>
    <row r="21" spans="1:7" s="33" customFormat="1" ht="33.4" customHeight="1">
      <c r="A21" s="57" t="s">
        <v>68</v>
      </c>
      <c r="B21" s="51">
        <v>1020</v>
      </c>
      <c r="C21" s="55">
        <v>385.2</v>
      </c>
      <c r="D21" s="56">
        <v>342.3</v>
      </c>
      <c r="E21" s="56">
        <f>D21/C21*100-100</f>
        <v>-11.137071651090338</v>
      </c>
      <c r="F21" s="56">
        <f>D21-C21</f>
        <v>-42.899999999999977</v>
      </c>
    </row>
    <row r="22" spans="1:7" s="33" customFormat="1" ht="31.9" customHeight="1">
      <c r="A22" s="57" t="s">
        <v>69</v>
      </c>
      <c r="B22" s="51">
        <v>1030</v>
      </c>
      <c r="C22" s="55"/>
      <c r="D22" s="59"/>
      <c r="E22" s="56"/>
      <c r="F22" s="56"/>
    </row>
    <row r="23" spans="1:7" s="33" customFormat="1" ht="43.9" customHeight="1">
      <c r="A23" s="53" t="s">
        <v>70</v>
      </c>
      <c r="B23" s="60">
        <v>1040</v>
      </c>
      <c r="C23" s="61">
        <f>C12-C21-C22</f>
        <v>70582.100000000006</v>
      </c>
      <c r="D23" s="62">
        <f>D12-D21</f>
        <v>64745.5</v>
      </c>
      <c r="E23" s="56">
        <f t="shared" ref="E23:E28" si="0">D23/C23*100-100</f>
        <v>-8.2692354010436162</v>
      </c>
      <c r="F23" s="56">
        <f t="shared" ref="F23:F58" si="1">D23-C23</f>
        <v>-5836.6000000000058</v>
      </c>
    </row>
    <row r="24" spans="1:7" ht="46.7" customHeight="1">
      <c r="A24" s="53" t="s">
        <v>71</v>
      </c>
      <c r="B24" s="60">
        <v>1050</v>
      </c>
      <c r="C24" s="61">
        <f>SUM(C25:C33)</f>
        <v>58377.200000000004</v>
      </c>
      <c r="D24" s="62">
        <f>SUM(D25:D33)</f>
        <v>60924.799999999996</v>
      </c>
      <c r="E24" s="56">
        <f t="shared" si="0"/>
        <v>4.364032533249258</v>
      </c>
      <c r="F24" s="56">
        <f t="shared" si="1"/>
        <v>2547.5999999999913</v>
      </c>
    </row>
    <row r="25" spans="1:7" s="42" customFormat="1" ht="30.6" customHeight="1">
      <c r="A25" s="63" t="s">
        <v>72</v>
      </c>
      <c r="B25" s="64">
        <v>1051</v>
      </c>
      <c r="C25" s="65">
        <v>4144.1000000000004</v>
      </c>
      <c r="D25" s="66">
        <v>3092.5</v>
      </c>
      <c r="E25" s="67">
        <f t="shared" si="0"/>
        <v>-25.375835525204522</v>
      </c>
      <c r="F25" s="67">
        <f t="shared" si="1"/>
        <v>-1051.6000000000004</v>
      </c>
    </row>
    <row r="26" spans="1:7" s="42" customFormat="1" ht="27.95" customHeight="1">
      <c r="A26" s="63" t="s">
        <v>73</v>
      </c>
      <c r="B26" s="64">
        <v>1052</v>
      </c>
      <c r="C26" s="65">
        <v>518.6</v>
      </c>
      <c r="D26" s="66">
        <v>441.1</v>
      </c>
      <c r="E26" s="67">
        <f t="shared" si="0"/>
        <v>-14.944080215966054</v>
      </c>
      <c r="F26" s="67">
        <f t="shared" si="1"/>
        <v>-77.5</v>
      </c>
    </row>
    <row r="27" spans="1:7" s="42" customFormat="1" ht="25.35" customHeight="1">
      <c r="A27" s="63" t="s">
        <v>74</v>
      </c>
      <c r="B27" s="64">
        <v>1053</v>
      </c>
      <c r="C27" s="65">
        <v>15380.8</v>
      </c>
      <c r="D27" s="66">
        <v>15384.9</v>
      </c>
      <c r="E27" s="67">
        <f t="shared" si="0"/>
        <v>2.6656610839495443E-2</v>
      </c>
      <c r="F27" s="67">
        <f t="shared" si="1"/>
        <v>4.1000000000003638</v>
      </c>
    </row>
    <row r="28" spans="1:7" s="42" customFormat="1" ht="30.6" customHeight="1">
      <c r="A28" s="63" t="s">
        <v>75</v>
      </c>
      <c r="B28" s="64">
        <v>1054</v>
      </c>
      <c r="C28" s="65">
        <v>28372.2</v>
      </c>
      <c r="D28" s="66">
        <v>26516.1</v>
      </c>
      <c r="E28" s="67">
        <f t="shared" si="0"/>
        <v>-6.5419671368452299</v>
      </c>
      <c r="F28" s="67">
        <f t="shared" si="1"/>
        <v>-1856.1000000000022</v>
      </c>
    </row>
    <row r="29" spans="1:7" s="42" customFormat="1" ht="30.6" customHeight="1">
      <c r="A29" s="63" t="s">
        <v>76</v>
      </c>
      <c r="B29" s="64">
        <v>1055</v>
      </c>
      <c r="C29" s="65">
        <v>0</v>
      </c>
      <c r="D29" s="66">
        <v>3118.5</v>
      </c>
      <c r="E29" s="67">
        <v>0</v>
      </c>
      <c r="F29" s="67">
        <f t="shared" si="1"/>
        <v>3118.5</v>
      </c>
    </row>
    <row r="30" spans="1:7" s="42" customFormat="1" ht="27.95" customHeight="1">
      <c r="A30" s="63" t="s">
        <v>77</v>
      </c>
      <c r="B30" s="64">
        <v>1056</v>
      </c>
      <c r="C30" s="65">
        <v>6241.8</v>
      </c>
      <c r="D30" s="66">
        <v>5800.1</v>
      </c>
      <c r="E30" s="67">
        <f>D30/C30*100-100</f>
        <v>-7.0764843474638752</v>
      </c>
      <c r="F30" s="67">
        <f t="shared" si="1"/>
        <v>-441.69999999999982</v>
      </c>
    </row>
    <row r="31" spans="1:7" s="42" customFormat="1" ht="69.2" customHeight="1">
      <c r="A31" s="63" t="s">
        <v>78</v>
      </c>
      <c r="B31" s="64">
        <v>1057</v>
      </c>
      <c r="C31" s="65">
        <v>0</v>
      </c>
      <c r="D31" s="66">
        <v>0</v>
      </c>
      <c r="E31" s="67">
        <v>0</v>
      </c>
      <c r="F31" s="67">
        <f t="shared" si="1"/>
        <v>0</v>
      </c>
    </row>
    <row r="32" spans="1:7" s="42" customFormat="1" ht="29.25" customHeight="1">
      <c r="A32" s="63" t="s">
        <v>79</v>
      </c>
      <c r="B32" s="64">
        <v>1058</v>
      </c>
      <c r="C32" s="65">
        <v>484.4</v>
      </c>
      <c r="D32" s="66">
        <v>5202.6000000000004</v>
      </c>
      <c r="E32" s="67">
        <f>D32/C32*100-100</f>
        <v>974.02972749793571</v>
      </c>
      <c r="F32" s="67">
        <f t="shared" si="1"/>
        <v>4718.2000000000007</v>
      </c>
    </row>
    <row r="33" spans="1:6" s="42" customFormat="1" ht="26.65" customHeight="1">
      <c r="A33" s="63" t="s">
        <v>80</v>
      </c>
      <c r="B33" s="64">
        <v>1059</v>
      </c>
      <c r="C33" s="65">
        <f>C34+C38+C44+C45</f>
        <v>3235.2999999999997</v>
      </c>
      <c r="D33" s="66">
        <f>D34+D38+D44+D45</f>
        <v>1369</v>
      </c>
      <c r="E33" s="67">
        <f>D33/C33*100-100</f>
        <v>-57.68553148085185</v>
      </c>
      <c r="F33" s="67">
        <f t="shared" si="1"/>
        <v>-1866.2999999999997</v>
      </c>
    </row>
    <row r="34" spans="1:6" s="42" customFormat="1" ht="29.25" customHeight="1">
      <c r="A34" s="63" t="s">
        <v>81</v>
      </c>
      <c r="B34" s="64" t="s">
        <v>82</v>
      </c>
      <c r="C34" s="65">
        <f>C36+C37</f>
        <v>124.8</v>
      </c>
      <c r="D34" s="66">
        <f>D36+D37</f>
        <v>112.7</v>
      </c>
      <c r="E34" s="67">
        <f>D34/C34*100-100</f>
        <v>-9.6955128205128176</v>
      </c>
      <c r="F34" s="67">
        <f t="shared" si="1"/>
        <v>-12.099999999999994</v>
      </c>
    </row>
    <row r="35" spans="1:6" s="42" customFormat="1" ht="25.35" customHeight="1">
      <c r="A35" s="63" t="s">
        <v>83</v>
      </c>
      <c r="B35" s="64"/>
      <c r="C35" s="65"/>
      <c r="D35" s="66">
        <v>0</v>
      </c>
      <c r="E35" s="67">
        <v>0</v>
      </c>
      <c r="F35" s="67">
        <f t="shared" si="1"/>
        <v>0</v>
      </c>
    </row>
    <row r="36" spans="1:6" s="42" customFormat="1" ht="29.25" customHeight="1">
      <c r="A36" s="63" t="s">
        <v>84</v>
      </c>
      <c r="B36" s="64" t="s">
        <v>85</v>
      </c>
      <c r="C36" s="65">
        <v>0</v>
      </c>
      <c r="D36" s="66">
        <v>0</v>
      </c>
      <c r="E36" s="67">
        <v>0</v>
      </c>
      <c r="F36" s="67">
        <f t="shared" si="1"/>
        <v>0</v>
      </c>
    </row>
    <row r="37" spans="1:6" s="42" customFormat="1" ht="25.35" customHeight="1">
      <c r="A37" s="63" t="s">
        <v>86</v>
      </c>
      <c r="B37" s="64" t="s">
        <v>87</v>
      </c>
      <c r="C37" s="65">
        <v>124.8</v>
      </c>
      <c r="D37" s="66">
        <v>112.7</v>
      </c>
      <c r="E37" s="67">
        <f>D37/C37*100-100</f>
        <v>-9.6955128205128176</v>
      </c>
      <c r="F37" s="67">
        <f t="shared" si="1"/>
        <v>-12.099999999999994</v>
      </c>
    </row>
    <row r="38" spans="1:6" s="42" customFormat="1" ht="24" customHeight="1">
      <c r="A38" s="63" t="s">
        <v>88</v>
      </c>
      <c r="B38" s="64" t="s">
        <v>89</v>
      </c>
      <c r="C38" s="65">
        <f>C40+C41+C42+C43</f>
        <v>335</v>
      </c>
      <c r="D38" s="66">
        <f>D40+D41+D42+D43</f>
        <v>469.5</v>
      </c>
      <c r="E38" s="67">
        <f>D38/C38*100-100</f>
        <v>40.149253731343293</v>
      </c>
      <c r="F38" s="67">
        <f t="shared" si="1"/>
        <v>134.5</v>
      </c>
    </row>
    <row r="39" spans="1:6" s="42" customFormat="1" ht="22.7" customHeight="1">
      <c r="A39" s="63" t="s">
        <v>83</v>
      </c>
      <c r="B39" s="64"/>
      <c r="C39" s="65"/>
      <c r="D39" s="66"/>
      <c r="E39" s="67">
        <v>0</v>
      </c>
      <c r="F39" s="67">
        <f t="shared" si="1"/>
        <v>0</v>
      </c>
    </row>
    <row r="40" spans="1:6" s="42" customFormat="1" ht="25.35" customHeight="1">
      <c r="A40" s="63" t="s">
        <v>90</v>
      </c>
      <c r="B40" s="64" t="s">
        <v>91</v>
      </c>
      <c r="C40" s="65">
        <v>20</v>
      </c>
      <c r="D40" s="66">
        <v>27.9</v>
      </c>
      <c r="E40" s="67">
        <f>D40/C40*100-100</f>
        <v>39.5</v>
      </c>
      <c r="F40" s="67">
        <f t="shared" si="1"/>
        <v>7.8999999999999986</v>
      </c>
    </row>
    <row r="41" spans="1:6" s="42" customFormat="1" ht="29.1" customHeight="1">
      <c r="A41" s="63" t="s">
        <v>92</v>
      </c>
      <c r="B41" s="64" t="s">
        <v>93</v>
      </c>
      <c r="C41" s="65">
        <v>0</v>
      </c>
      <c r="D41" s="66">
        <v>11</v>
      </c>
      <c r="E41" s="67">
        <v>0</v>
      </c>
      <c r="F41" s="67">
        <f t="shared" si="1"/>
        <v>11</v>
      </c>
    </row>
    <row r="42" spans="1:6" s="42" customFormat="1" ht="25.35" customHeight="1">
      <c r="A42" s="63" t="s">
        <v>94</v>
      </c>
      <c r="B42" s="64" t="s">
        <v>95</v>
      </c>
      <c r="C42" s="65">
        <v>312.3</v>
      </c>
      <c r="D42" s="66">
        <v>412</v>
      </c>
      <c r="E42" s="67">
        <f>D42/C42*100-100</f>
        <v>31.924431636247192</v>
      </c>
      <c r="F42" s="67">
        <f t="shared" si="1"/>
        <v>99.699999999999989</v>
      </c>
    </row>
    <row r="43" spans="1:6" s="42" customFormat="1" ht="27.95" customHeight="1">
      <c r="A43" s="63" t="s">
        <v>96</v>
      </c>
      <c r="B43" s="64" t="s">
        <v>97</v>
      </c>
      <c r="C43" s="65">
        <v>2.7</v>
      </c>
      <c r="D43" s="66">
        <v>18.600000000000001</v>
      </c>
      <c r="E43" s="67">
        <f>D43/C43*100-100</f>
        <v>588.88888888888891</v>
      </c>
      <c r="F43" s="67">
        <f t="shared" si="1"/>
        <v>15.900000000000002</v>
      </c>
    </row>
    <row r="44" spans="1:6" s="42" customFormat="1" ht="26.65" customHeight="1">
      <c r="A44" s="63" t="s">
        <v>98</v>
      </c>
      <c r="B44" s="64" t="s">
        <v>99</v>
      </c>
      <c r="C44" s="65">
        <v>541.79999999999995</v>
      </c>
      <c r="D44" s="66">
        <v>662.4</v>
      </c>
      <c r="E44" s="67">
        <f>D44/C44*100-100</f>
        <v>22.259136212624583</v>
      </c>
      <c r="F44" s="67">
        <f t="shared" si="1"/>
        <v>120.60000000000002</v>
      </c>
    </row>
    <row r="45" spans="1:6" s="42" customFormat="1" ht="27.95" customHeight="1">
      <c r="A45" s="63" t="s">
        <v>100</v>
      </c>
      <c r="B45" s="64" t="s">
        <v>101</v>
      </c>
      <c r="C45" s="65">
        <f>SUM(C47:C57)</f>
        <v>2233.6999999999998</v>
      </c>
      <c r="D45" s="66">
        <f>D46+D47+D48+D49+D50+D51+D52+D53+D54+D55</f>
        <v>124.39999999999998</v>
      </c>
      <c r="E45" s="67">
        <f>D45/C45*100-100</f>
        <v>-94.430765098267443</v>
      </c>
      <c r="F45" s="67">
        <f t="shared" si="1"/>
        <v>-2109.2999999999997</v>
      </c>
    </row>
    <row r="46" spans="1:6" s="42" customFormat="1" ht="25.35" customHeight="1">
      <c r="A46" s="63" t="s">
        <v>83</v>
      </c>
      <c r="B46" s="64"/>
      <c r="C46" s="65"/>
      <c r="D46" s="66">
        <v>0</v>
      </c>
      <c r="E46" s="67">
        <v>0</v>
      </c>
      <c r="F46" s="67">
        <f t="shared" si="1"/>
        <v>0</v>
      </c>
    </row>
    <row r="47" spans="1:6" s="42" customFormat="1" ht="27.95" customHeight="1">
      <c r="A47" s="63" t="s">
        <v>102</v>
      </c>
      <c r="B47" s="64" t="s">
        <v>103</v>
      </c>
      <c r="C47" s="65">
        <v>29.5</v>
      </c>
      <c r="D47" s="66">
        <v>52.9</v>
      </c>
      <c r="E47" s="67">
        <f t="shared" ref="E47:E55" si="2">D47/C47*100-100</f>
        <v>79.322033898305079</v>
      </c>
      <c r="F47" s="67">
        <f t="shared" si="1"/>
        <v>23.4</v>
      </c>
    </row>
    <row r="48" spans="1:6" s="42" customFormat="1" ht="26.65" customHeight="1">
      <c r="A48" s="63" t="s">
        <v>104</v>
      </c>
      <c r="B48" s="64" t="s">
        <v>105</v>
      </c>
      <c r="C48" s="65">
        <v>51.8</v>
      </c>
      <c r="D48" s="66">
        <v>51.5</v>
      </c>
      <c r="E48" s="67">
        <f t="shared" si="2"/>
        <v>-0.57915057915057844</v>
      </c>
      <c r="F48" s="67">
        <f t="shared" si="1"/>
        <v>-0.29999999999999716</v>
      </c>
    </row>
    <row r="49" spans="1:6" s="42" customFormat="1" ht="26.65" customHeight="1">
      <c r="A49" s="63" t="s">
        <v>106</v>
      </c>
      <c r="B49" s="64" t="s">
        <v>107</v>
      </c>
      <c r="C49" s="65">
        <v>10.8</v>
      </c>
      <c r="D49" s="66">
        <v>15.3</v>
      </c>
      <c r="E49" s="67">
        <f t="shared" si="2"/>
        <v>41.666666666666686</v>
      </c>
      <c r="F49" s="67">
        <f t="shared" si="1"/>
        <v>4.5</v>
      </c>
    </row>
    <row r="50" spans="1:6" s="42" customFormat="1" ht="30.6" customHeight="1">
      <c r="A50" s="63" t="s">
        <v>108</v>
      </c>
      <c r="B50" s="64" t="s">
        <v>109</v>
      </c>
      <c r="C50" s="65">
        <v>15.3</v>
      </c>
      <c r="D50" s="66">
        <v>14.9</v>
      </c>
      <c r="E50" s="67">
        <f t="shared" si="2"/>
        <v>-2.6143790849673252</v>
      </c>
      <c r="F50" s="67">
        <f t="shared" si="1"/>
        <v>-0.40000000000000036</v>
      </c>
    </row>
    <row r="51" spans="1:6" s="42" customFormat="1" ht="26.65" customHeight="1">
      <c r="A51" s="63" t="s">
        <v>110</v>
      </c>
      <c r="B51" s="64" t="s">
        <v>111</v>
      </c>
      <c r="C51" s="65">
        <v>18.899999999999999</v>
      </c>
      <c r="D51" s="66">
        <v>32.299999999999997</v>
      </c>
      <c r="E51" s="67">
        <f t="shared" si="2"/>
        <v>70.899470899470913</v>
      </c>
      <c r="F51" s="67">
        <f t="shared" si="1"/>
        <v>13.399999999999999</v>
      </c>
    </row>
    <row r="52" spans="1:6" s="42" customFormat="1" ht="27.75" customHeight="1">
      <c r="A52" s="63" t="s">
        <v>112</v>
      </c>
      <c r="B52" s="64" t="s">
        <v>113</v>
      </c>
      <c r="C52" s="65">
        <v>838</v>
      </c>
      <c r="D52" s="66">
        <v>-154</v>
      </c>
      <c r="E52" s="67">
        <f t="shared" si="2"/>
        <v>-118.37708830548927</v>
      </c>
      <c r="F52" s="67">
        <f t="shared" si="1"/>
        <v>-992</v>
      </c>
    </row>
    <row r="53" spans="1:6" s="42" customFormat="1" ht="25.35" customHeight="1">
      <c r="A53" s="63" t="s">
        <v>114</v>
      </c>
      <c r="B53" s="64" t="s">
        <v>115</v>
      </c>
      <c r="C53" s="65">
        <v>2.2000000000000002</v>
      </c>
      <c r="D53" s="66">
        <v>2.7</v>
      </c>
      <c r="E53" s="67">
        <f t="shared" si="2"/>
        <v>22.727272727272734</v>
      </c>
      <c r="F53" s="67">
        <f t="shared" si="1"/>
        <v>0.5</v>
      </c>
    </row>
    <row r="54" spans="1:6" s="42" customFormat="1" ht="25.35" customHeight="1">
      <c r="A54" s="63" t="s">
        <v>116</v>
      </c>
      <c r="B54" s="64" t="s">
        <v>117</v>
      </c>
      <c r="C54" s="65">
        <v>48.5</v>
      </c>
      <c r="D54" s="66">
        <v>90</v>
      </c>
      <c r="E54" s="67">
        <f t="shared" si="2"/>
        <v>85.567010309278345</v>
      </c>
      <c r="F54" s="67">
        <f t="shared" si="1"/>
        <v>41.5</v>
      </c>
    </row>
    <row r="55" spans="1:6" s="42" customFormat="1" ht="24" customHeight="1">
      <c r="A55" s="63" t="s">
        <v>118</v>
      </c>
      <c r="B55" s="64" t="s">
        <v>119</v>
      </c>
      <c r="C55" s="65">
        <v>25</v>
      </c>
      <c r="D55" s="66">
        <v>18.8</v>
      </c>
      <c r="E55" s="67">
        <f t="shared" si="2"/>
        <v>-24.799999999999997</v>
      </c>
      <c r="F55" s="67">
        <f t="shared" si="1"/>
        <v>-6.1999999999999993</v>
      </c>
    </row>
    <row r="56" spans="1:6" s="42" customFormat="1" ht="24" customHeight="1">
      <c r="A56" s="63" t="s">
        <v>120</v>
      </c>
      <c r="B56" s="64" t="s">
        <v>121</v>
      </c>
      <c r="C56" s="65">
        <v>0</v>
      </c>
      <c r="D56" s="66">
        <v>0</v>
      </c>
      <c r="E56" s="67">
        <v>0</v>
      </c>
      <c r="F56" s="67">
        <f t="shared" si="1"/>
        <v>0</v>
      </c>
    </row>
    <row r="57" spans="1:6" s="42" customFormat="1" ht="24" customHeight="1">
      <c r="A57" s="63" t="s">
        <v>122</v>
      </c>
      <c r="B57" s="64" t="s">
        <v>123</v>
      </c>
      <c r="C57" s="65">
        <v>1193.7</v>
      </c>
      <c r="D57" s="66">
        <v>0</v>
      </c>
      <c r="E57" s="67">
        <f>D57/C57*100-100</f>
        <v>-100</v>
      </c>
      <c r="F57" s="67">
        <f t="shared" si="1"/>
        <v>-1193.7</v>
      </c>
    </row>
    <row r="58" spans="1:6" s="72" customFormat="1" ht="42.6" customHeight="1">
      <c r="A58" s="68" t="s">
        <v>124</v>
      </c>
      <c r="B58" s="69">
        <v>1060</v>
      </c>
      <c r="C58" s="70">
        <f>C23-C24</f>
        <v>12204.900000000001</v>
      </c>
      <c r="D58" s="70">
        <f>D23-D24</f>
        <v>3820.7000000000044</v>
      </c>
      <c r="E58" s="71">
        <f>D58/C58*100-100</f>
        <v>-68.695360060303614</v>
      </c>
      <c r="F58" s="71">
        <f t="shared" si="1"/>
        <v>-8384.1999999999971</v>
      </c>
    </row>
    <row r="59" spans="1:6" ht="33.4" customHeight="1">
      <c r="A59" s="53" t="s">
        <v>125</v>
      </c>
      <c r="B59" s="60">
        <v>1070</v>
      </c>
      <c r="C59" s="73"/>
      <c r="D59" s="74"/>
      <c r="E59" s="62"/>
      <c r="F59" s="62"/>
    </row>
    <row r="60" spans="1:6" ht="30.6" customHeight="1">
      <c r="A60" s="53" t="s">
        <v>126</v>
      </c>
      <c r="B60" s="60">
        <v>1080</v>
      </c>
      <c r="C60" s="61">
        <f>SUM(C61:C83)</f>
        <v>11380.4</v>
      </c>
      <c r="D60" s="62">
        <f>SUM(D61:D83)</f>
        <v>10591.800000000001</v>
      </c>
      <c r="E60" s="62">
        <f>D60/C60*100-100</f>
        <v>-6.9294576640539702</v>
      </c>
      <c r="F60" s="62">
        <f>D60-C60</f>
        <v>-788.59999999999854</v>
      </c>
    </row>
    <row r="61" spans="1:6" ht="45.4" customHeight="1">
      <c r="A61" s="63" t="s">
        <v>127</v>
      </c>
      <c r="B61" s="64">
        <v>1081</v>
      </c>
      <c r="C61" s="65"/>
      <c r="D61" s="66"/>
      <c r="E61" s="66"/>
      <c r="F61" s="62"/>
    </row>
    <row r="62" spans="1:6" ht="20.100000000000001" customHeight="1">
      <c r="A62" s="63" t="s">
        <v>128</v>
      </c>
      <c r="B62" s="64">
        <v>1082</v>
      </c>
      <c r="C62" s="65"/>
      <c r="D62" s="66"/>
      <c r="E62" s="66"/>
      <c r="F62" s="62"/>
    </row>
    <row r="63" spans="1:6" ht="20.100000000000001" customHeight="1">
      <c r="A63" s="63" t="s">
        <v>129</v>
      </c>
      <c r="B63" s="64">
        <v>1083</v>
      </c>
      <c r="C63" s="65"/>
      <c r="D63" s="66"/>
      <c r="E63" s="66"/>
      <c r="F63" s="62"/>
    </row>
    <row r="64" spans="1:6" ht="20.100000000000001" customHeight="1">
      <c r="A64" s="63" t="s">
        <v>130</v>
      </c>
      <c r="B64" s="64">
        <v>1084</v>
      </c>
      <c r="C64" s="65"/>
      <c r="D64" s="66"/>
      <c r="E64" s="66"/>
      <c r="F64" s="62"/>
    </row>
    <row r="65" spans="1:6" ht="20.100000000000001" customHeight="1">
      <c r="A65" s="63" t="s">
        <v>131</v>
      </c>
      <c r="B65" s="64">
        <v>1085</v>
      </c>
      <c r="C65" s="65">
        <v>100</v>
      </c>
      <c r="D65" s="66"/>
      <c r="E65" s="66"/>
      <c r="F65" s="62"/>
    </row>
    <row r="66" spans="1:6" s="42" customFormat="1" ht="26.65" customHeight="1">
      <c r="A66" s="63" t="s">
        <v>132</v>
      </c>
      <c r="B66" s="64">
        <v>1086</v>
      </c>
      <c r="C66" s="65">
        <v>7</v>
      </c>
      <c r="D66" s="66">
        <v>4.8</v>
      </c>
      <c r="E66" s="66">
        <f>D66/C66*100-100</f>
        <v>-31.428571428571431</v>
      </c>
      <c r="F66" s="66">
        <f t="shared" ref="F66:F71" si="3">D66-C66</f>
        <v>-2.2000000000000002</v>
      </c>
    </row>
    <row r="67" spans="1:6" s="42" customFormat="1" ht="26.65" customHeight="1">
      <c r="A67" s="63" t="s">
        <v>133</v>
      </c>
      <c r="B67" s="64">
        <v>1087</v>
      </c>
      <c r="C67" s="65">
        <v>40.1</v>
      </c>
      <c r="D67" s="66">
        <v>40.9</v>
      </c>
      <c r="E67" s="66">
        <f>D67/C67*100-100</f>
        <v>1.9950124688279232</v>
      </c>
      <c r="F67" s="66">
        <f t="shared" si="3"/>
        <v>0.79999999999999716</v>
      </c>
    </row>
    <row r="68" spans="1:6" s="42" customFormat="1" ht="27.95" customHeight="1">
      <c r="A68" s="63" t="s">
        <v>75</v>
      </c>
      <c r="B68" s="64">
        <v>1088</v>
      </c>
      <c r="C68" s="65">
        <v>8778</v>
      </c>
      <c r="D68" s="66">
        <v>7469.5</v>
      </c>
      <c r="E68" s="66">
        <f>D68/C68*100-100</f>
        <v>-14.90658464342674</v>
      </c>
      <c r="F68" s="66">
        <f t="shared" si="3"/>
        <v>-1308.5</v>
      </c>
    </row>
    <row r="69" spans="1:6" s="42" customFormat="1" ht="27.95" customHeight="1">
      <c r="A69" s="63" t="s">
        <v>76</v>
      </c>
      <c r="B69" s="64" t="s">
        <v>134</v>
      </c>
      <c r="C69" s="65">
        <v>0</v>
      </c>
      <c r="D69" s="66">
        <v>1191.5</v>
      </c>
      <c r="E69" s="66"/>
      <c r="F69" s="66">
        <f t="shared" si="3"/>
        <v>1191.5</v>
      </c>
    </row>
    <row r="70" spans="1:6" s="42" customFormat="1" ht="31.9" customHeight="1">
      <c r="A70" s="63" t="s">
        <v>77</v>
      </c>
      <c r="B70" s="64">
        <v>1089</v>
      </c>
      <c r="C70" s="65">
        <v>1931.2</v>
      </c>
      <c r="D70" s="66">
        <v>1422.2</v>
      </c>
      <c r="E70" s="66">
        <f>D70/C70*100-100</f>
        <v>-26.356669428334712</v>
      </c>
      <c r="F70" s="66">
        <f t="shared" si="3"/>
        <v>-509</v>
      </c>
    </row>
    <row r="71" spans="1:6" s="42" customFormat="1" ht="42" customHeight="1">
      <c r="A71" s="63" t="s">
        <v>135</v>
      </c>
      <c r="B71" s="64">
        <v>1090</v>
      </c>
      <c r="C71" s="65">
        <v>115.3</v>
      </c>
      <c r="D71" s="66">
        <v>67.599999999999994</v>
      </c>
      <c r="E71" s="66">
        <f>D71/C71*100-100</f>
        <v>-41.370338248048576</v>
      </c>
      <c r="F71" s="66">
        <f t="shared" si="3"/>
        <v>-47.7</v>
      </c>
    </row>
    <row r="72" spans="1:6" s="42" customFormat="1" ht="42" customHeight="1">
      <c r="A72" s="63" t="s">
        <v>136</v>
      </c>
      <c r="B72" s="64">
        <v>1091</v>
      </c>
      <c r="C72" s="65"/>
      <c r="D72" s="66"/>
      <c r="E72" s="66"/>
      <c r="F72" s="66"/>
    </row>
    <row r="73" spans="1:6" s="42" customFormat="1" ht="46.7" customHeight="1">
      <c r="A73" s="63" t="s">
        <v>137</v>
      </c>
      <c r="B73" s="64">
        <v>1092</v>
      </c>
      <c r="C73" s="65"/>
      <c r="D73" s="66"/>
      <c r="E73" s="66"/>
      <c r="F73" s="66"/>
    </row>
    <row r="74" spans="1:6" s="42" customFormat="1" ht="40.9" customHeight="1">
      <c r="A74" s="63" t="s">
        <v>138</v>
      </c>
      <c r="B74" s="64">
        <v>1093</v>
      </c>
      <c r="C74" s="65"/>
      <c r="D74" s="66"/>
      <c r="E74" s="66"/>
      <c r="F74" s="66"/>
    </row>
    <row r="75" spans="1:6" s="42" customFormat="1" ht="39.950000000000003" customHeight="1">
      <c r="A75" s="63" t="s">
        <v>139</v>
      </c>
      <c r="B75" s="64">
        <v>1094</v>
      </c>
      <c r="C75" s="65">
        <v>42.9</v>
      </c>
      <c r="D75" s="66">
        <v>26.9</v>
      </c>
      <c r="E75" s="66">
        <f>D75/C75*100-100</f>
        <v>-37.296037296037298</v>
      </c>
      <c r="F75" s="66">
        <f>D75-C75</f>
        <v>-16</v>
      </c>
    </row>
    <row r="76" spans="1:6" s="42" customFormat="1" ht="30.6" customHeight="1">
      <c r="A76" s="63" t="s">
        <v>140</v>
      </c>
      <c r="B76" s="64" t="s">
        <v>141</v>
      </c>
      <c r="C76" s="65">
        <v>60</v>
      </c>
      <c r="D76" s="66">
        <v>37</v>
      </c>
      <c r="E76" s="66">
        <f>D76/C76*100-100</f>
        <v>-38.333333333333329</v>
      </c>
      <c r="F76" s="66">
        <f>D76-C76</f>
        <v>-23</v>
      </c>
    </row>
    <row r="77" spans="1:6" s="42" customFormat="1" ht="26.65" customHeight="1">
      <c r="A77" s="63" t="s">
        <v>142</v>
      </c>
      <c r="B77" s="64">
        <v>1095</v>
      </c>
      <c r="C77" s="65"/>
      <c r="D77" s="66"/>
      <c r="E77" s="66"/>
      <c r="F77" s="66"/>
    </row>
    <row r="78" spans="1:6" s="42" customFormat="1" ht="27.95" customHeight="1">
      <c r="A78" s="63" t="s">
        <v>143</v>
      </c>
      <c r="B78" s="64">
        <v>1096</v>
      </c>
      <c r="C78" s="65"/>
      <c r="D78" s="66"/>
      <c r="E78" s="66"/>
      <c r="F78" s="66"/>
    </row>
    <row r="79" spans="1:6" s="42" customFormat="1" ht="43.9" customHeight="1">
      <c r="A79" s="63" t="s">
        <v>144</v>
      </c>
      <c r="B79" s="64">
        <v>1097</v>
      </c>
      <c r="C79" s="65"/>
      <c r="D79" s="66"/>
      <c r="E79" s="66"/>
      <c r="F79" s="66"/>
    </row>
    <row r="80" spans="1:6" s="42" customFormat="1" ht="43.9" customHeight="1">
      <c r="A80" s="63" t="s">
        <v>145</v>
      </c>
      <c r="B80" s="64">
        <v>1098</v>
      </c>
      <c r="C80" s="65"/>
      <c r="D80" s="66"/>
      <c r="E80" s="66"/>
      <c r="F80" s="66"/>
    </row>
    <row r="81" spans="1:7" s="42" customFormat="1" ht="64.349999999999994" customHeight="1">
      <c r="A81" s="63" t="s">
        <v>146</v>
      </c>
      <c r="B81" s="64">
        <v>1100</v>
      </c>
      <c r="C81" s="65"/>
      <c r="D81" s="66"/>
      <c r="E81" s="66"/>
      <c r="F81" s="66"/>
    </row>
    <row r="82" spans="1:7" s="42" customFormat="1" ht="30.6" customHeight="1">
      <c r="A82" s="63" t="s">
        <v>147</v>
      </c>
      <c r="B82" s="64">
        <v>1101</v>
      </c>
      <c r="C82" s="65"/>
      <c r="D82" s="66"/>
      <c r="E82" s="66"/>
      <c r="F82" s="66"/>
    </row>
    <row r="83" spans="1:7" s="42" customFormat="1" ht="20.100000000000001" customHeight="1">
      <c r="A83" s="63" t="s">
        <v>148</v>
      </c>
      <c r="B83" s="64">
        <v>1102</v>
      </c>
      <c r="C83" s="65">
        <f>C85+C86+C87+C92+C96</f>
        <v>305.89999999999998</v>
      </c>
      <c r="D83" s="66">
        <f>D85+D86+D87+D92+D96</f>
        <v>331.4</v>
      </c>
      <c r="E83" s="66">
        <f>D83/C83*100-100</f>
        <v>8.3360575351421886</v>
      </c>
      <c r="F83" s="66">
        <f>D83-C83</f>
        <v>25.5</v>
      </c>
      <c r="G83" s="75"/>
    </row>
    <row r="84" spans="1:7" s="42" customFormat="1" ht="20.100000000000001" customHeight="1">
      <c r="A84" s="63" t="s">
        <v>83</v>
      </c>
      <c r="B84" s="64"/>
      <c r="C84" s="65"/>
      <c r="D84" s="66"/>
      <c r="E84" s="66"/>
      <c r="F84" s="66"/>
    </row>
    <row r="85" spans="1:7" s="42" customFormat="1" ht="20.100000000000001" customHeight="1">
      <c r="A85" s="63" t="s">
        <v>149</v>
      </c>
      <c r="B85" s="64" t="s">
        <v>150</v>
      </c>
      <c r="C85" s="65">
        <v>87.3</v>
      </c>
      <c r="D85" s="66">
        <v>56.6</v>
      </c>
      <c r="E85" s="66">
        <f>D85/C85*100-100</f>
        <v>-35.16609392898053</v>
      </c>
      <c r="F85" s="66">
        <f>D85-C85</f>
        <v>-30.699999999999996</v>
      </c>
    </row>
    <row r="86" spans="1:7" s="42" customFormat="1" ht="20.100000000000001" customHeight="1">
      <c r="A86" s="63" t="s">
        <v>151</v>
      </c>
      <c r="B86" s="64" t="s">
        <v>152</v>
      </c>
      <c r="C86" s="65">
        <v>24.6</v>
      </c>
      <c r="D86" s="66">
        <v>15.5</v>
      </c>
      <c r="E86" s="66">
        <f>D86/C86*100-100</f>
        <v>-36.991869918699194</v>
      </c>
      <c r="F86" s="66">
        <f>D86-C86</f>
        <v>-9.1000000000000014</v>
      </c>
    </row>
    <row r="87" spans="1:7" s="42" customFormat="1" ht="20.100000000000001" customHeight="1">
      <c r="A87" s="63" t="s">
        <v>81</v>
      </c>
      <c r="B87" s="64" t="s">
        <v>153</v>
      </c>
      <c r="C87" s="65">
        <f>C89+C90+C91</f>
        <v>88.1</v>
      </c>
      <c r="D87" s="66">
        <f>D89+D90+D91</f>
        <v>79.7</v>
      </c>
      <c r="E87" s="66">
        <f>D87/C87*100-100</f>
        <v>-9.5346197502837526</v>
      </c>
      <c r="F87" s="66">
        <f>D87-C87</f>
        <v>-8.3999999999999915</v>
      </c>
    </row>
    <row r="88" spans="1:7" s="42" customFormat="1" ht="20.100000000000001" customHeight="1">
      <c r="A88" s="63" t="s">
        <v>83</v>
      </c>
      <c r="B88" s="64"/>
      <c r="C88" s="65"/>
      <c r="D88" s="66"/>
      <c r="E88" s="66"/>
      <c r="F88" s="66"/>
    </row>
    <row r="89" spans="1:7" s="42" customFormat="1" ht="20.100000000000001" customHeight="1">
      <c r="A89" s="63" t="s">
        <v>154</v>
      </c>
      <c r="B89" s="64" t="s">
        <v>155</v>
      </c>
      <c r="C89" s="65">
        <v>74.099999999999994</v>
      </c>
      <c r="D89" s="66">
        <v>67</v>
      </c>
      <c r="E89" s="66">
        <f>D89/C89*100-100</f>
        <v>-9.5816464237516783</v>
      </c>
      <c r="F89" s="66">
        <f>D89-C89</f>
        <v>-7.0999999999999943</v>
      </c>
    </row>
    <row r="90" spans="1:7" s="42" customFormat="1" ht="20.100000000000001" customHeight="1">
      <c r="A90" s="63" t="s">
        <v>84</v>
      </c>
      <c r="B90" s="64" t="s">
        <v>156</v>
      </c>
      <c r="C90" s="65">
        <v>0</v>
      </c>
      <c r="D90" s="66">
        <v>0</v>
      </c>
      <c r="E90" s="66">
        <v>0</v>
      </c>
      <c r="F90" s="66">
        <f>D90-C90</f>
        <v>0</v>
      </c>
    </row>
    <row r="91" spans="1:7" s="42" customFormat="1" ht="20.100000000000001" customHeight="1">
      <c r="A91" s="63" t="s">
        <v>86</v>
      </c>
      <c r="B91" s="64" t="s">
        <v>157</v>
      </c>
      <c r="C91" s="65">
        <v>14</v>
      </c>
      <c r="D91" s="66">
        <v>12.7</v>
      </c>
      <c r="E91" s="66">
        <f>D91/C91*100-100</f>
        <v>-9.2857142857142918</v>
      </c>
      <c r="F91" s="66">
        <f>D91-C91</f>
        <v>-1.3000000000000007</v>
      </c>
    </row>
    <row r="92" spans="1:7" s="42" customFormat="1" ht="20.100000000000001" customHeight="1">
      <c r="A92" s="63" t="s">
        <v>158</v>
      </c>
      <c r="B92" s="64" t="s">
        <v>159</v>
      </c>
      <c r="C92" s="65">
        <f>C94+C95</f>
        <v>83.899999999999991</v>
      </c>
      <c r="D92" s="66">
        <f>D94+D95</f>
        <v>87.7</v>
      </c>
      <c r="E92" s="66">
        <f>E94+E95</f>
        <v>54.428292528493031</v>
      </c>
      <c r="F92" s="66">
        <f>F94+F95</f>
        <v>3.8000000000000043</v>
      </c>
    </row>
    <row r="93" spans="1:7" s="42" customFormat="1" ht="20.100000000000001" customHeight="1">
      <c r="A93" s="63" t="s">
        <v>83</v>
      </c>
      <c r="B93" s="64"/>
      <c r="C93" s="65"/>
      <c r="D93" s="66"/>
      <c r="E93" s="66"/>
      <c r="F93" s="66"/>
    </row>
    <row r="94" spans="1:7" s="42" customFormat="1" ht="20.100000000000001" customHeight="1">
      <c r="A94" s="63" t="s">
        <v>160</v>
      </c>
      <c r="B94" s="64" t="s">
        <v>161</v>
      </c>
      <c r="C94" s="65">
        <v>73.599999999999994</v>
      </c>
      <c r="D94" s="66">
        <v>71.5</v>
      </c>
      <c r="E94" s="66">
        <f>D94/C94*100-100</f>
        <v>-2.8532608695652044</v>
      </c>
      <c r="F94" s="66">
        <f>D94-C94</f>
        <v>-2.0999999999999943</v>
      </c>
    </row>
    <row r="95" spans="1:7" s="42" customFormat="1" ht="20.100000000000001" customHeight="1">
      <c r="A95" s="63" t="s">
        <v>162</v>
      </c>
      <c r="B95" s="64" t="s">
        <v>163</v>
      </c>
      <c r="C95" s="65">
        <v>10.3</v>
      </c>
      <c r="D95" s="66">
        <v>16.2</v>
      </c>
      <c r="E95" s="66">
        <f>D95/C95*100-100</f>
        <v>57.281553398058236</v>
      </c>
      <c r="F95" s="66">
        <f>D95-C95</f>
        <v>5.8999999999999986</v>
      </c>
    </row>
    <row r="96" spans="1:7" s="42" customFormat="1" ht="20.100000000000001" customHeight="1">
      <c r="A96" s="63" t="s">
        <v>164</v>
      </c>
      <c r="B96" s="64" t="s">
        <v>165</v>
      </c>
      <c r="C96" s="65">
        <f>C98+C99+C100</f>
        <v>22</v>
      </c>
      <c r="D96" s="66">
        <f>D98+D99+D100</f>
        <v>91.9</v>
      </c>
      <c r="E96" s="66">
        <f>D96/C96*100-100</f>
        <v>317.72727272727275</v>
      </c>
      <c r="F96" s="66">
        <f>D96-C96</f>
        <v>69.900000000000006</v>
      </c>
    </row>
    <row r="97" spans="1:6" s="42" customFormat="1" ht="20.100000000000001" customHeight="1">
      <c r="A97" s="63" t="s">
        <v>83</v>
      </c>
      <c r="B97" s="64"/>
      <c r="C97" s="65"/>
      <c r="D97" s="66"/>
      <c r="E97" s="66"/>
      <c r="F97" s="66"/>
    </row>
    <row r="98" spans="1:6" s="42" customFormat="1" ht="20.100000000000001" customHeight="1">
      <c r="A98" s="63" t="s">
        <v>166</v>
      </c>
      <c r="B98" s="64" t="s">
        <v>167</v>
      </c>
      <c r="C98" s="65">
        <v>1</v>
      </c>
      <c r="D98" s="66">
        <v>2</v>
      </c>
      <c r="E98" s="66">
        <v>0</v>
      </c>
      <c r="F98" s="66">
        <f>D98-C98</f>
        <v>1</v>
      </c>
    </row>
    <row r="99" spans="1:6" s="42" customFormat="1" ht="20.100000000000001" customHeight="1">
      <c r="A99" s="63" t="s">
        <v>168</v>
      </c>
      <c r="B99" s="64" t="s">
        <v>169</v>
      </c>
      <c r="C99" s="65">
        <v>9</v>
      </c>
      <c r="D99" s="66">
        <v>16.100000000000001</v>
      </c>
      <c r="E99" s="66">
        <f>D99/C99*100-100</f>
        <v>78.888888888888886</v>
      </c>
      <c r="F99" s="66">
        <f>D99-C99</f>
        <v>7.1000000000000014</v>
      </c>
    </row>
    <row r="100" spans="1:6" s="42" customFormat="1" ht="20.100000000000001" customHeight="1">
      <c r="A100" s="63" t="s">
        <v>112</v>
      </c>
      <c r="B100" s="64" t="s">
        <v>170</v>
      </c>
      <c r="C100" s="65">
        <v>12</v>
      </c>
      <c r="D100" s="66">
        <v>73.8</v>
      </c>
      <c r="E100" s="66">
        <f>D100/C100*100-100</f>
        <v>515</v>
      </c>
      <c r="F100" s="66">
        <f>D100-C100</f>
        <v>61.8</v>
      </c>
    </row>
    <row r="101" spans="1:6" ht="20.100000000000001" customHeight="1">
      <c r="A101" s="53" t="s">
        <v>171</v>
      </c>
      <c r="B101" s="60">
        <v>1110</v>
      </c>
      <c r="C101" s="61">
        <f>SUM(C102:C107)</f>
        <v>0</v>
      </c>
      <c r="D101" s="62">
        <f>SUM(D102:D107)</f>
        <v>0</v>
      </c>
      <c r="E101" s="62">
        <v>0</v>
      </c>
      <c r="F101" s="62">
        <f>D101-C101</f>
        <v>0</v>
      </c>
    </row>
    <row r="102" spans="1:6" s="42" customFormat="1" ht="20.100000000000001" customHeight="1">
      <c r="A102" s="63" t="s">
        <v>172</v>
      </c>
      <c r="B102" s="64">
        <v>1111</v>
      </c>
      <c r="C102" s="65"/>
      <c r="D102" s="66"/>
      <c r="E102" s="66"/>
      <c r="F102" s="66"/>
    </row>
    <row r="103" spans="1:6" s="42" customFormat="1" ht="20.100000000000001" customHeight="1">
      <c r="A103" s="63" t="s">
        <v>173</v>
      </c>
      <c r="B103" s="64">
        <v>1112</v>
      </c>
      <c r="C103" s="65"/>
      <c r="D103" s="66"/>
      <c r="E103" s="66"/>
      <c r="F103" s="66"/>
    </row>
    <row r="104" spans="1:6" s="42" customFormat="1" ht="20.100000000000001" customHeight="1">
      <c r="A104" s="63" t="s">
        <v>75</v>
      </c>
      <c r="B104" s="64">
        <v>1113</v>
      </c>
      <c r="C104" s="65"/>
      <c r="D104" s="66"/>
      <c r="E104" s="66"/>
      <c r="F104" s="66"/>
    </row>
    <row r="105" spans="1:6" s="42" customFormat="1" ht="20.100000000000001" customHeight="1">
      <c r="A105" s="63" t="s">
        <v>79</v>
      </c>
      <c r="B105" s="64">
        <v>1114</v>
      </c>
      <c r="C105" s="65"/>
      <c r="D105" s="66"/>
      <c r="E105" s="66"/>
      <c r="F105" s="66"/>
    </row>
    <row r="106" spans="1:6" s="42" customFormat="1" ht="20.100000000000001" customHeight="1">
      <c r="A106" s="63" t="s">
        <v>174</v>
      </c>
      <c r="B106" s="64">
        <v>1115</v>
      </c>
      <c r="C106" s="65"/>
      <c r="D106" s="66"/>
      <c r="E106" s="66"/>
      <c r="F106" s="66"/>
    </row>
    <row r="107" spans="1:6" s="42" customFormat="1" ht="20.100000000000001" customHeight="1">
      <c r="A107" s="63" t="s">
        <v>175</v>
      </c>
      <c r="B107" s="64">
        <v>1116</v>
      </c>
      <c r="C107" s="65"/>
      <c r="D107" s="66"/>
      <c r="E107" s="66"/>
      <c r="F107" s="66"/>
    </row>
    <row r="108" spans="1:6" s="42" customFormat="1" ht="20.100000000000001" customHeight="1">
      <c r="A108" s="76" t="s">
        <v>176</v>
      </c>
      <c r="B108" s="60">
        <v>1120</v>
      </c>
      <c r="C108" s="61">
        <f>SUM(C109:C121)</f>
        <v>823.8</v>
      </c>
      <c r="D108" s="62">
        <f>SUM(D109:D121)</f>
        <v>-4994.7000000000007</v>
      </c>
      <c r="E108" s="62">
        <f>D108/C108*100-100</f>
        <v>-706.30007283321208</v>
      </c>
      <c r="F108" s="62">
        <f>D108-C108</f>
        <v>-5818.5000000000009</v>
      </c>
    </row>
    <row r="109" spans="1:6" s="42" customFormat="1" ht="20.100000000000001" customHeight="1">
      <c r="A109" s="63" t="s">
        <v>177</v>
      </c>
      <c r="B109" s="64">
        <v>1121</v>
      </c>
      <c r="C109" s="65"/>
      <c r="D109" s="66"/>
      <c r="E109" s="66"/>
      <c r="F109" s="66"/>
    </row>
    <row r="110" spans="1:6" s="42" customFormat="1" ht="20.100000000000001" customHeight="1">
      <c r="A110" s="63" t="s">
        <v>178</v>
      </c>
      <c r="B110" s="64">
        <v>1122</v>
      </c>
      <c r="C110" s="65"/>
      <c r="D110" s="66"/>
      <c r="E110" s="66"/>
      <c r="F110" s="66"/>
    </row>
    <row r="111" spans="1:6" s="42" customFormat="1" ht="20.100000000000001" customHeight="1">
      <c r="A111" s="63" t="s">
        <v>179</v>
      </c>
      <c r="B111" s="64">
        <v>1123</v>
      </c>
      <c r="C111" s="65"/>
      <c r="D111" s="66"/>
      <c r="E111" s="66"/>
      <c r="F111" s="66"/>
    </row>
    <row r="112" spans="1:6" s="42" customFormat="1" ht="20.100000000000001" customHeight="1">
      <c r="A112" s="63" t="s">
        <v>180</v>
      </c>
      <c r="B112" s="64">
        <v>1124</v>
      </c>
      <c r="C112" s="65"/>
      <c r="D112" s="66"/>
      <c r="E112" s="66"/>
      <c r="F112" s="66"/>
    </row>
    <row r="113" spans="1:6" s="42" customFormat="1" ht="20.100000000000001" customHeight="1">
      <c r="A113" s="63" t="s">
        <v>181</v>
      </c>
      <c r="B113" s="64">
        <v>1125</v>
      </c>
      <c r="C113" s="65"/>
      <c r="D113" s="66"/>
      <c r="E113" s="66"/>
      <c r="F113" s="66"/>
    </row>
    <row r="114" spans="1:6" s="42" customFormat="1" ht="20.100000000000001" customHeight="1">
      <c r="A114" s="63" t="s">
        <v>182</v>
      </c>
      <c r="B114" s="64" t="s">
        <v>183</v>
      </c>
      <c r="C114" s="65">
        <v>800</v>
      </c>
      <c r="D114" s="66">
        <v>1150</v>
      </c>
      <c r="E114" s="66">
        <f>D114/C114*100-100</f>
        <v>43.75</v>
      </c>
      <c r="F114" s="66">
        <f>D114-C114</f>
        <v>350</v>
      </c>
    </row>
    <row r="115" spans="1:6" s="42" customFormat="1" ht="20.100000000000001" customHeight="1">
      <c r="A115" s="63" t="s">
        <v>184</v>
      </c>
      <c r="B115" s="64" t="s">
        <v>185</v>
      </c>
      <c r="C115" s="65">
        <v>0</v>
      </c>
      <c r="D115" s="66">
        <v>-7158.6</v>
      </c>
      <c r="E115" s="66"/>
      <c r="F115" s="66"/>
    </row>
    <row r="116" spans="1:6" s="42" customFormat="1" ht="20.100000000000001" customHeight="1">
      <c r="A116" s="63" t="s">
        <v>186</v>
      </c>
      <c r="B116" s="64" t="s">
        <v>187</v>
      </c>
      <c r="C116" s="65">
        <v>18.8</v>
      </c>
      <c r="D116" s="66">
        <v>59.7</v>
      </c>
      <c r="E116" s="66">
        <f>D116/C116*100-100</f>
        <v>217.55319148936172</v>
      </c>
      <c r="F116" s="66">
        <f>D116-C116</f>
        <v>40.900000000000006</v>
      </c>
    </row>
    <row r="117" spans="1:6" s="42" customFormat="1" ht="20.100000000000001" customHeight="1">
      <c r="A117" s="63" t="s">
        <v>188</v>
      </c>
      <c r="B117" s="64" t="s">
        <v>189</v>
      </c>
      <c r="C117" s="65">
        <v>0</v>
      </c>
      <c r="D117" s="66">
        <v>131.19999999999999</v>
      </c>
      <c r="E117" s="66">
        <v>0</v>
      </c>
      <c r="F117" s="66">
        <f>D117-C117</f>
        <v>131.19999999999999</v>
      </c>
    </row>
    <row r="118" spans="1:6" s="42" customFormat="1" ht="20.100000000000001" customHeight="1">
      <c r="A118" s="63" t="s">
        <v>190</v>
      </c>
      <c r="B118" s="64" t="s">
        <v>191</v>
      </c>
      <c r="C118" s="65">
        <v>5</v>
      </c>
      <c r="D118" s="66">
        <v>2.5</v>
      </c>
      <c r="E118" s="66"/>
      <c r="F118" s="66"/>
    </row>
    <row r="119" spans="1:6" s="42" customFormat="1" ht="20.100000000000001" customHeight="1">
      <c r="A119" s="63" t="s">
        <v>192</v>
      </c>
      <c r="B119" s="64" t="s">
        <v>193</v>
      </c>
      <c r="C119" s="65"/>
      <c r="D119" s="66"/>
      <c r="E119" s="66"/>
      <c r="F119" s="66"/>
    </row>
    <row r="120" spans="1:6" s="42" customFormat="1" ht="20.100000000000001" customHeight="1">
      <c r="A120" s="63" t="s">
        <v>112</v>
      </c>
      <c r="B120" s="64" t="s">
        <v>194</v>
      </c>
      <c r="C120" s="65"/>
      <c r="D120" s="66">
        <v>820.5</v>
      </c>
      <c r="E120" s="66"/>
      <c r="F120" s="66">
        <f>D120-C120</f>
        <v>820.5</v>
      </c>
    </row>
    <row r="121" spans="1:6" s="42" customFormat="1" ht="20.100000000000001" customHeight="1">
      <c r="A121" s="63" t="s">
        <v>195</v>
      </c>
      <c r="B121" s="64">
        <v>1126</v>
      </c>
      <c r="C121" s="65"/>
      <c r="D121" s="66"/>
      <c r="E121" s="66"/>
      <c r="F121" s="66"/>
    </row>
    <row r="122" spans="1:6" s="72" customFormat="1" ht="44.25" customHeight="1">
      <c r="A122" s="68" t="s">
        <v>24</v>
      </c>
      <c r="B122" s="77">
        <v>1130</v>
      </c>
      <c r="C122" s="70">
        <f>C58+C59-C60-C101-C108</f>
        <v>0.70000000000186446</v>
      </c>
      <c r="D122" s="70">
        <f>D58+D59-D60-D101-D108</f>
        <v>-1776.399999999996</v>
      </c>
      <c r="E122" s="70">
        <f>D122/C122*100-100</f>
        <v>-253871.42857075209</v>
      </c>
      <c r="F122" s="70">
        <f>D122-C122</f>
        <v>-1777.0999999999979</v>
      </c>
    </row>
    <row r="123" spans="1:6" ht="20.100000000000001" customHeight="1">
      <c r="A123" s="53" t="s">
        <v>196</v>
      </c>
      <c r="B123" s="60">
        <v>1140</v>
      </c>
      <c r="C123" s="61"/>
      <c r="D123" s="62"/>
      <c r="E123" s="62"/>
      <c r="F123" s="62"/>
    </row>
    <row r="124" spans="1:6" ht="20.100000000000001" customHeight="1">
      <c r="A124" s="53" t="s">
        <v>197</v>
      </c>
      <c r="B124" s="60">
        <v>1150</v>
      </c>
      <c r="C124" s="61"/>
      <c r="D124" s="62"/>
      <c r="E124" s="62"/>
      <c r="F124" s="62"/>
    </row>
    <row r="125" spans="1:6" ht="20.100000000000001" customHeight="1">
      <c r="A125" s="53" t="s">
        <v>198</v>
      </c>
      <c r="B125" s="60">
        <v>1160</v>
      </c>
      <c r="C125" s="61"/>
      <c r="D125" s="62"/>
      <c r="E125" s="62"/>
      <c r="F125" s="62"/>
    </row>
    <row r="126" spans="1:6" ht="20.100000000000001" customHeight="1">
      <c r="A126" s="53" t="s">
        <v>199</v>
      </c>
      <c r="B126" s="60">
        <v>1170</v>
      </c>
      <c r="C126" s="61"/>
      <c r="D126" s="62"/>
      <c r="E126" s="62"/>
      <c r="F126" s="62"/>
    </row>
    <row r="127" spans="1:6" s="72" customFormat="1" ht="43.5" customHeight="1">
      <c r="A127" s="68" t="s">
        <v>200</v>
      </c>
      <c r="B127" s="69">
        <v>1200</v>
      </c>
      <c r="C127" s="70">
        <f>C122+C123+C125-C124-C126</f>
        <v>0.70000000000186446</v>
      </c>
      <c r="D127" s="70">
        <f>D122+D123+D125-D124-D126</f>
        <v>-1776.399999999996</v>
      </c>
      <c r="E127" s="70">
        <f>D127/C127*100-100</f>
        <v>-253871.42857075209</v>
      </c>
      <c r="F127" s="70">
        <f>D127-C127</f>
        <v>-1777.0999999999979</v>
      </c>
    </row>
    <row r="128" spans="1:6" ht="20.100000000000001" customHeight="1">
      <c r="A128" s="63" t="s">
        <v>30</v>
      </c>
      <c r="B128" s="64">
        <v>1210</v>
      </c>
      <c r="C128" s="65"/>
      <c r="D128" s="66"/>
      <c r="E128" s="66"/>
      <c r="F128" s="66"/>
    </row>
    <row r="129" spans="1:6" ht="48.2" customHeight="1">
      <c r="A129" s="63" t="s">
        <v>201</v>
      </c>
      <c r="B129" s="64">
        <v>1220</v>
      </c>
      <c r="C129" s="65"/>
      <c r="D129" s="66"/>
      <c r="E129" s="66"/>
      <c r="F129" s="66"/>
    </row>
    <row r="130" spans="1:6" s="72" customFormat="1" ht="43.5" customHeight="1">
      <c r="A130" s="68" t="s">
        <v>31</v>
      </c>
      <c r="B130" s="69">
        <v>1230</v>
      </c>
      <c r="C130" s="70">
        <f>C127-C128</f>
        <v>0.70000000000186446</v>
      </c>
      <c r="D130" s="70">
        <f>D127-D128</f>
        <v>-1776.399999999996</v>
      </c>
      <c r="E130" s="70">
        <f>D130/C130*100-100</f>
        <v>-253871.42857075209</v>
      </c>
      <c r="F130" s="70">
        <f>D130-C130</f>
        <v>-1777.0999999999979</v>
      </c>
    </row>
    <row r="131" spans="1:6" s="33" customFormat="1" ht="20.100000000000001" customHeight="1">
      <c r="A131" s="167" t="s">
        <v>202</v>
      </c>
      <c r="B131" s="167"/>
      <c r="C131" s="167"/>
      <c r="D131" s="167"/>
      <c r="E131" s="167"/>
      <c r="F131" s="167"/>
    </row>
    <row r="132" spans="1:6" ht="20.100000000000001" customHeight="1">
      <c r="A132" s="63" t="s">
        <v>203</v>
      </c>
      <c r="B132" s="64">
        <v>1240</v>
      </c>
      <c r="C132" s="65">
        <f>C23+C59+C123+C125</f>
        <v>70582.100000000006</v>
      </c>
      <c r="D132" s="66">
        <f>D23+D59+D123+D125</f>
        <v>64745.5</v>
      </c>
      <c r="E132" s="66">
        <f>D132/C132*100-100</f>
        <v>-8.2692354010436162</v>
      </c>
      <c r="F132" s="66">
        <f>D132-C132</f>
        <v>-5836.6000000000058</v>
      </c>
    </row>
    <row r="133" spans="1:6" ht="20.100000000000001" customHeight="1">
      <c r="A133" s="63" t="s">
        <v>204</v>
      </c>
      <c r="B133" s="64">
        <v>1250</v>
      </c>
      <c r="C133" s="65">
        <f>C24+C60+C101+C108+C124+C126+C128</f>
        <v>70581.400000000009</v>
      </c>
      <c r="D133" s="66">
        <f>D24+D60+D101+D108+D124+D126+D128</f>
        <v>66521.899999999994</v>
      </c>
      <c r="E133" s="66">
        <f>D133/C133*100-100</f>
        <v>-5.7515152717288345</v>
      </c>
      <c r="F133" s="66">
        <f>D133-C133</f>
        <v>-4059.5000000000146</v>
      </c>
    </row>
    <row r="134" spans="1:6" ht="20.100000000000001" customHeight="1">
      <c r="A134" s="168" t="s">
        <v>205</v>
      </c>
      <c r="B134" s="168"/>
      <c r="C134" s="168"/>
      <c r="D134" s="168"/>
      <c r="E134" s="168"/>
      <c r="F134" s="168"/>
    </row>
    <row r="135" spans="1:6" ht="20.100000000000001" customHeight="1">
      <c r="A135" s="79" t="s">
        <v>206</v>
      </c>
      <c r="B135" s="52">
        <v>1260</v>
      </c>
      <c r="C135" s="65">
        <f>C136+C138+C137</f>
        <v>23834.699999999997</v>
      </c>
      <c r="D135" s="66">
        <f>D136+D138+D137</f>
        <v>20728.5</v>
      </c>
      <c r="E135" s="66">
        <f t="shared" ref="E135:E143" si="4">D135/C135*100-100</f>
        <v>-13.032259688605265</v>
      </c>
      <c r="F135" s="66">
        <f t="shared" ref="F135:F143" si="5">D135-C135</f>
        <v>-3106.1999999999971</v>
      </c>
    </row>
    <row r="136" spans="1:6" ht="20.100000000000001" customHeight="1">
      <c r="A136" s="79" t="s">
        <v>72</v>
      </c>
      <c r="B136" s="52">
        <v>1261</v>
      </c>
      <c r="C136" s="65">
        <f>C25</f>
        <v>4144.1000000000004</v>
      </c>
      <c r="D136" s="66">
        <f>D25</f>
        <v>3092.5</v>
      </c>
      <c r="E136" s="66">
        <f t="shared" si="4"/>
        <v>-25.375835525204522</v>
      </c>
      <c r="F136" s="66">
        <f t="shared" si="5"/>
        <v>-1051.6000000000004</v>
      </c>
    </row>
    <row r="137" spans="1:6" ht="20.100000000000001" customHeight="1">
      <c r="A137" s="79" t="s">
        <v>207</v>
      </c>
      <c r="B137" s="52" t="s">
        <v>208</v>
      </c>
      <c r="C137" s="65">
        <f>C33+C66+C67+C75+C83-C89+C65+C76</f>
        <v>3717.1</v>
      </c>
      <c r="D137" s="66">
        <f>D33+D66+D67+D75+D83-D89+D128+D76</f>
        <v>1743</v>
      </c>
      <c r="E137" s="66">
        <f t="shared" si="4"/>
        <v>-53.10860617147776</v>
      </c>
      <c r="F137" s="66">
        <f t="shared" si="5"/>
        <v>-1974.1</v>
      </c>
    </row>
    <row r="138" spans="1:6" ht="20.100000000000001" customHeight="1">
      <c r="A138" s="79" t="s">
        <v>209</v>
      </c>
      <c r="B138" s="52">
        <v>1262</v>
      </c>
      <c r="C138" s="65">
        <f>C26+C27+C89</f>
        <v>15973.5</v>
      </c>
      <c r="D138" s="66">
        <f>D26+D27+D89</f>
        <v>15893</v>
      </c>
      <c r="E138" s="66">
        <f t="shared" si="4"/>
        <v>-0.50395968322534657</v>
      </c>
      <c r="F138" s="66">
        <f t="shared" si="5"/>
        <v>-80.5</v>
      </c>
    </row>
    <row r="139" spans="1:6" ht="20.100000000000001" customHeight="1">
      <c r="A139" s="79" t="s">
        <v>210</v>
      </c>
      <c r="B139" s="52">
        <v>1270</v>
      </c>
      <c r="C139" s="61">
        <f>C68+C28</f>
        <v>37150.199999999997</v>
      </c>
      <c r="D139" s="62">
        <f>D68+D28+D29+D69</f>
        <v>38295.599999999999</v>
      </c>
      <c r="E139" s="62">
        <f t="shared" si="4"/>
        <v>3.0831597138104314</v>
      </c>
      <c r="F139" s="62">
        <f t="shared" si="5"/>
        <v>1145.4000000000015</v>
      </c>
    </row>
    <row r="140" spans="1:6" ht="20.100000000000001" customHeight="1">
      <c r="A140" s="79" t="s">
        <v>211</v>
      </c>
      <c r="B140" s="52">
        <v>1280</v>
      </c>
      <c r="C140" s="61">
        <f>C70+C30</f>
        <v>8173</v>
      </c>
      <c r="D140" s="62">
        <f>D70+D30</f>
        <v>7222.3</v>
      </c>
      <c r="E140" s="62">
        <f t="shared" si="4"/>
        <v>-11.632203597210321</v>
      </c>
      <c r="F140" s="62">
        <f t="shared" si="5"/>
        <v>-950.69999999999982</v>
      </c>
    </row>
    <row r="141" spans="1:6" ht="20.100000000000001" customHeight="1">
      <c r="A141" s="79" t="s">
        <v>212</v>
      </c>
      <c r="B141" s="52">
        <v>1290</v>
      </c>
      <c r="C141" s="61">
        <f>C71+C32</f>
        <v>599.69999999999993</v>
      </c>
      <c r="D141" s="62">
        <f>D71+D32</f>
        <v>5270.2000000000007</v>
      </c>
      <c r="E141" s="62">
        <f t="shared" si="4"/>
        <v>778.80606970151757</v>
      </c>
      <c r="F141" s="62">
        <f t="shared" si="5"/>
        <v>4670.5000000000009</v>
      </c>
    </row>
    <row r="142" spans="1:6" ht="20.100000000000001" customHeight="1">
      <c r="A142" s="79" t="s">
        <v>23</v>
      </c>
      <c r="B142" s="52">
        <v>1300</v>
      </c>
      <c r="C142" s="61">
        <f>C108</f>
        <v>823.8</v>
      </c>
      <c r="D142" s="62">
        <f>D108</f>
        <v>-4994.7000000000007</v>
      </c>
      <c r="E142" s="62">
        <f t="shared" si="4"/>
        <v>-706.30007283321208</v>
      </c>
      <c r="F142" s="62">
        <f t="shared" si="5"/>
        <v>-5818.5000000000009</v>
      </c>
    </row>
    <row r="143" spans="1:6" s="33" customFormat="1" ht="20.100000000000001" customHeight="1">
      <c r="A143" s="78" t="s">
        <v>213</v>
      </c>
      <c r="B143" s="59">
        <v>1310</v>
      </c>
      <c r="C143" s="61">
        <f>C135+C139+C140+C141+C142</f>
        <v>70581.399999999994</v>
      </c>
      <c r="D143" s="62">
        <f>D135+D139+D140+D141+D142</f>
        <v>66521.899999999994</v>
      </c>
      <c r="E143" s="62">
        <f t="shared" si="4"/>
        <v>-5.7515152717288061</v>
      </c>
      <c r="F143" s="62">
        <f t="shared" si="5"/>
        <v>-4059.5</v>
      </c>
    </row>
    <row r="144" spans="1:6" ht="16.5" customHeight="1">
      <c r="A144" s="80"/>
      <c r="B144" s="81"/>
      <c r="C144" s="82"/>
      <c r="D144" s="83"/>
      <c r="E144" s="84"/>
      <c r="F144" s="84"/>
    </row>
    <row r="145" spans="1:6" ht="20.100000000000001" customHeight="1">
      <c r="A145" s="48" t="s">
        <v>214</v>
      </c>
      <c r="B145" s="81"/>
      <c r="C145" s="85"/>
      <c r="D145" s="85" t="s">
        <v>215</v>
      </c>
      <c r="E145" s="86"/>
      <c r="F145" s="86"/>
    </row>
    <row r="146" spans="1:6" s="42" customFormat="1" ht="20.100000000000001" customHeight="1">
      <c r="A146" s="87" t="s">
        <v>51</v>
      </c>
      <c r="B146" s="86"/>
      <c r="C146" s="88"/>
      <c r="D146" s="88"/>
      <c r="E146" s="81"/>
      <c r="F146" s="81"/>
    </row>
    <row r="147" spans="1:6" ht="30.75" customHeight="1">
      <c r="A147" s="89"/>
      <c r="C147" s="90"/>
      <c r="D147" s="162"/>
      <c r="E147" s="162"/>
      <c r="F147" s="91"/>
    </row>
    <row r="148" spans="1:6" ht="35.85" customHeight="1">
      <c r="A148" s="89"/>
      <c r="C148" s="90"/>
      <c r="D148" s="162"/>
      <c r="E148" s="162"/>
      <c r="F148" s="91"/>
    </row>
    <row r="149" spans="1:6">
      <c r="A149" s="92"/>
      <c r="C149" s="90"/>
      <c r="D149" s="90"/>
      <c r="E149" s="91"/>
      <c r="F149" s="91"/>
    </row>
    <row r="150" spans="1:6">
      <c r="A150" s="92"/>
      <c r="C150" s="90"/>
      <c r="D150" s="90"/>
      <c r="E150" s="91"/>
      <c r="F150" s="91"/>
    </row>
    <row r="151" spans="1:6">
      <c r="A151" s="92"/>
      <c r="C151" s="90"/>
      <c r="D151" s="90"/>
      <c r="E151" s="91"/>
      <c r="F151" s="91"/>
    </row>
    <row r="152" spans="1:6">
      <c r="A152" s="92"/>
      <c r="C152" s="90"/>
      <c r="D152" s="90"/>
      <c r="E152" s="91"/>
      <c r="F152" s="91"/>
    </row>
    <row r="153" spans="1:6">
      <c r="A153" s="92"/>
      <c r="C153" s="90"/>
      <c r="D153" s="90"/>
      <c r="E153" s="91"/>
      <c r="F153" s="91"/>
    </row>
    <row r="154" spans="1:6">
      <c r="A154" s="92"/>
      <c r="C154" s="90"/>
      <c r="D154" s="90"/>
      <c r="E154" s="91"/>
      <c r="F154" s="91"/>
    </row>
    <row r="155" spans="1:6">
      <c r="A155" s="92"/>
      <c r="C155" s="90"/>
      <c r="D155" s="90"/>
      <c r="E155" s="91"/>
      <c r="F155" s="91"/>
    </row>
    <row r="156" spans="1:6">
      <c r="A156" s="92"/>
      <c r="C156" s="90"/>
      <c r="D156" s="90"/>
      <c r="E156" s="91"/>
      <c r="F156" s="91"/>
    </row>
    <row r="157" spans="1:6">
      <c r="A157" s="92"/>
      <c r="C157" s="90"/>
      <c r="D157" s="90"/>
      <c r="E157" s="91"/>
      <c r="F157" s="91"/>
    </row>
    <row r="158" spans="1:6">
      <c r="A158" s="92"/>
      <c r="C158" s="90"/>
      <c r="D158" s="90"/>
      <c r="E158" s="91"/>
      <c r="F158" s="91"/>
    </row>
    <row r="159" spans="1:6">
      <c r="A159" s="92"/>
      <c r="C159" s="90"/>
      <c r="D159" s="90"/>
      <c r="E159" s="91"/>
      <c r="F159" s="91"/>
    </row>
    <row r="160" spans="1:6">
      <c r="A160" s="92"/>
      <c r="C160" s="90"/>
      <c r="D160" s="90"/>
      <c r="E160" s="91"/>
      <c r="F160" s="91"/>
    </row>
    <row r="161" spans="1:6">
      <c r="A161" s="92"/>
      <c r="C161" s="90"/>
      <c r="D161" s="90"/>
      <c r="E161" s="91"/>
      <c r="F161" s="91"/>
    </row>
    <row r="162" spans="1:6">
      <c r="A162" s="92"/>
      <c r="C162" s="90"/>
      <c r="D162" s="90"/>
      <c r="E162" s="91"/>
      <c r="F162" s="91"/>
    </row>
    <row r="163" spans="1:6">
      <c r="A163" s="92"/>
      <c r="C163" s="90"/>
      <c r="D163" s="90"/>
      <c r="E163" s="91"/>
      <c r="F163" s="91"/>
    </row>
    <row r="164" spans="1:6">
      <c r="A164" s="92"/>
      <c r="C164" s="90"/>
      <c r="D164" s="90"/>
      <c r="E164" s="91"/>
      <c r="F164" s="91"/>
    </row>
    <row r="165" spans="1:6">
      <c r="A165" s="92"/>
      <c r="C165" s="90"/>
      <c r="D165" s="90"/>
      <c r="E165" s="91"/>
      <c r="F165" s="91"/>
    </row>
    <row r="166" spans="1:6">
      <c r="A166" s="92"/>
      <c r="C166" s="90"/>
      <c r="D166" s="90"/>
      <c r="E166" s="91"/>
      <c r="F166" s="91"/>
    </row>
    <row r="167" spans="1:6">
      <c r="A167" s="92"/>
      <c r="C167" s="90"/>
      <c r="D167" s="90"/>
      <c r="E167" s="91"/>
      <c r="F167" s="91"/>
    </row>
    <row r="168" spans="1:6">
      <c r="A168" s="92"/>
      <c r="C168" s="90"/>
      <c r="D168" s="90"/>
      <c r="E168" s="91"/>
      <c r="F168" s="91"/>
    </row>
    <row r="169" spans="1:6">
      <c r="A169" s="92"/>
      <c r="C169" s="90"/>
      <c r="D169" s="90"/>
      <c r="E169" s="91"/>
      <c r="F169" s="91"/>
    </row>
    <row r="170" spans="1:6">
      <c r="A170" s="92"/>
      <c r="C170" s="90"/>
      <c r="D170" s="90"/>
      <c r="E170" s="91"/>
      <c r="F170" s="91"/>
    </row>
    <row r="171" spans="1:6">
      <c r="A171" s="92"/>
      <c r="C171" s="90"/>
      <c r="D171" s="90"/>
      <c r="E171" s="91"/>
      <c r="F171" s="91"/>
    </row>
    <row r="172" spans="1:6">
      <c r="A172" s="92"/>
      <c r="C172" s="90"/>
      <c r="D172" s="90"/>
      <c r="E172" s="91"/>
      <c r="F172" s="91"/>
    </row>
    <row r="173" spans="1:6">
      <c r="A173" s="92"/>
      <c r="C173" s="90"/>
      <c r="D173" s="90"/>
      <c r="E173" s="91"/>
      <c r="F173" s="91"/>
    </row>
    <row r="174" spans="1:6">
      <c r="A174" s="92"/>
      <c r="C174" s="90"/>
      <c r="D174" s="90"/>
      <c r="E174" s="91"/>
      <c r="F174" s="91"/>
    </row>
    <row r="175" spans="1:6">
      <c r="A175" s="92"/>
      <c r="C175" s="90"/>
      <c r="D175" s="90"/>
      <c r="E175" s="91"/>
      <c r="F175" s="91"/>
    </row>
    <row r="176" spans="1:6">
      <c r="A176" s="92"/>
      <c r="C176" s="90"/>
      <c r="D176" s="90"/>
      <c r="E176" s="91"/>
      <c r="F176" s="91"/>
    </row>
    <row r="177" spans="1:6">
      <c r="A177" s="92"/>
      <c r="C177" s="90"/>
      <c r="D177" s="90"/>
      <c r="E177" s="91"/>
      <c r="F177" s="91"/>
    </row>
    <row r="178" spans="1:6">
      <c r="A178" s="92"/>
      <c r="C178" s="90"/>
      <c r="D178" s="90"/>
      <c r="E178" s="91"/>
      <c r="F178" s="91"/>
    </row>
    <row r="179" spans="1:6">
      <c r="A179" s="92"/>
      <c r="C179" s="90"/>
      <c r="D179" s="90"/>
      <c r="E179" s="91"/>
      <c r="F179" s="91"/>
    </row>
    <row r="180" spans="1:6">
      <c r="A180" s="92"/>
      <c r="C180" s="90"/>
      <c r="D180" s="90"/>
      <c r="E180" s="91"/>
      <c r="F180" s="91"/>
    </row>
    <row r="181" spans="1:6">
      <c r="A181" s="92"/>
      <c r="C181" s="90"/>
      <c r="D181" s="90"/>
      <c r="E181" s="91"/>
      <c r="F181" s="91"/>
    </row>
    <row r="182" spans="1:6">
      <c r="A182" s="92"/>
      <c r="C182" s="90"/>
      <c r="D182" s="90"/>
      <c r="E182" s="91"/>
      <c r="F182" s="91"/>
    </row>
    <row r="183" spans="1:6">
      <c r="A183" s="92"/>
      <c r="C183" s="90"/>
      <c r="D183" s="90"/>
      <c r="E183" s="91"/>
      <c r="F183" s="91"/>
    </row>
    <row r="184" spans="1:6">
      <c r="A184" s="92"/>
      <c r="C184" s="90"/>
      <c r="D184" s="90"/>
      <c r="E184" s="91"/>
      <c r="F184" s="91"/>
    </row>
    <row r="185" spans="1:6">
      <c r="A185" s="92"/>
      <c r="C185" s="90"/>
      <c r="D185" s="90"/>
      <c r="E185" s="91"/>
      <c r="F185" s="91"/>
    </row>
    <row r="186" spans="1:6">
      <c r="A186" s="92"/>
      <c r="C186" s="90"/>
      <c r="D186" s="90"/>
      <c r="E186" s="91"/>
      <c r="F186" s="91"/>
    </row>
    <row r="187" spans="1:6">
      <c r="A187" s="92"/>
      <c r="C187" s="90"/>
      <c r="D187" s="90"/>
      <c r="E187" s="91"/>
      <c r="F187" s="91"/>
    </row>
    <row r="188" spans="1:6">
      <c r="A188" s="92"/>
      <c r="C188" s="90"/>
      <c r="D188" s="90"/>
      <c r="E188" s="91"/>
      <c r="F188" s="91"/>
    </row>
    <row r="189" spans="1:6">
      <c r="A189" s="92"/>
      <c r="C189" s="90"/>
      <c r="D189" s="90"/>
      <c r="E189" s="91"/>
      <c r="F189" s="91"/>
    </row>
    <row r="190" spans="1:6">
      <c r="A190" s="92"/>
      <c r="C190" s="90"/>
      <c r="D190" s="90"/>
      <c r="E190" s="91"/>
      <c r="F190" s="91"/>
    </row>
    <row r="191" spans="1:6">
      <c r="A191" s="92"/>
      <c r="C191" s="90"/>
      <c r="D191" s="90"/>
      <c r="E191" s="91"/>
      <c r="F191" s="91"/>
    </row>
    <row r="192" spans="1:6">
      <c r="A192" s="92"/>
      <c r="C192" s="90"/>
      <c r="D192" s="90"/>
      <c r="E192" s="91"/>
      <c r="F192" s="91"/>
    </row>
    <row r="193" spans="1:6">
      <c r="A193" s="92"/>
      <c r="C193" s="90"/>
      <c r="D193" s="90"/>
      <c r="E193" s="91"/>
      <c r="F193" s="91"/>
    </row>
    <row r="194" spans="1:6">
      <c r="A194" s="92"/>
      <c r="C194" s="90"/>
      <c r="D194" s="90"/>
      <c r="E194" s="91"/>
      <c r="F194" s="91"/>
    </row>
    <row r="195" spans="1:6">
      <c r="A195" s="92"/>
      <c r="C195" s="90"/>
      <c r="D195" s="90"/>
      <c r="E195" s="91"/>
      <c r="F195" s="91"/>
    </row>
    <row r="196" spans="1:6">
      <c r="A196" s="92"/>
      <c r="C196" s="90"/>
      <c r="D196" s="90"/>
      <c r="E196" s="91"/>
      <c r="F196" s="91"/>
    </row>
    <row r="197" spans="1:6">
      <c r="A197" s="92"/>
      <c r="C197" s="90"/>
      <c r="D197" s="90"/>
      <c r="E197" s="91"/>
      <c r="F197" s="91"/>
    </row>
    <row r="198" spans="1:6">
      <c r="A198" s="92"/>
      <c r="C198" s="90"/>
      <c r="D198" s="90"/>
      <c r="E198" s="91"/>
      <c r="F198" s="91"/>
    </row>
    <row r="199" spans="1:6">
      <c r="A199" s="92"/>
      <c r="C199" s="90"/>
      <c r="D199" s="90"/>
      <c r="E199" s="91"/>
      <c r="F199" s="91"/>
    </row>
    <row r="200" spans="1:6">
      <c r="A200" s="92"/>
      <c r="C200" s="90"/>
      <c r="D200" s="90"/>
      <c r="E200" s="91"/>
      <c r="F200" s="91"/>
    </row>
    <row r="201" spans="1:6">
      <c r="A201" s="92"/>
      <c r="C201" s="90"/>
      <c r="D201" s="90"/>
      <c r="E201" s="91"/>
      <c r="F201" s="91"/>
    </row>
    <row r="202" spans="1:6">
      <c r="A202" s="92"/>
      <c r="C202" s="90"/>
      <c r="D202" s="90"/>
      <c r="E202" s="91"/>
      <c r="F202" s="91"/>
    </row>
    <row r="203" spans="1:6">
      <c r="A203" s="93"/>
    </row>
    <row r="204" spans="1:6">
      <c r="A204" s="93"/>
    </row>
    <row r="205" spans="1:6">
      <c r="A205" s="93"/>
    </row>
    <row r="206" spans="1:6">
      <c r="A206" s="93"/>
    </row>
    <row r="207" spans="1:6">
      <c r="A207" s="93"/>
    </row>
    <row r="208" spans="1:6">
      <c r="A208" s="93"/>
    </row>
    <row r="209" spans="1:1">
      <c r="A209" s="93"/>
    </row>
    <row r="210" spans="1:1">
      <c r="A210" s="93"/>
    </row>
    <row r="211" spans="1:1">
      <c r="A211" s="93"/>
    </row>
    <row r="212" spans="1:1">
      <c r="A212" s="93"/>
    </row>
    <row r="213" spans="1:1">
      <c r="A213" s="93"/>
    </row>
    <row r="214" spans="1:1">
      <c r="A214" s="93"/>
    </row>
    <row r="215" spans="1:1">
      <c r="A215" s="93"/>
    </row>
    <row r="216" spans="1:1">
      <c r="A216" s="93"/>
    </row>
    <row r="217" spans="1:1">
      <c r="A217" s="93"/>
    </row>
    <row r="218" spans="1:1">
      <c r="A218" s="93"/>
    </row>
    <row r="219" spans="1:1">
      <c r="A219" s="93"/>
    </row>
    <row r="220" spans="1:1">
      <c r="A220" s="93"/>
    </row>
    <row r="221" spans="1:1">
      <c r="A221" s="93"/>
    </row>
    <row r="222" spans="1:1">
      <c r="A222" s="93"/>
    </row>
    <row r="223" spans="1:1">
      <c r="A223" s="93"/>
    </row>
    <row r="224" spans="1:1">
      <c r="A224" s="93"/>
    </row>
    <row r="225" spans="1:1">
      <c r="A225" s="93"/>
    </row>
    <row r="226" spans="1:1">
      <c r="A226" s="93"/>
    </row>
    <row r="227" spans="1:1">
      <c r="A227" s="93"/>
    </row>
    <row r="228" spans="1:1">
      <c r="A228" s="93"/>
    </row>
    <row r="229" spans="1:1">
      <c r="A229" s="93"/>
    </row>
    <row r="230" spans="1:1">
      <c r="A230" s="93"/>
    </row>
    <row r="231" spans="1:1">
      <c r="A231" s="93"/>
    </row>
    <row r="232" spans="1:1">
      <c r="A232" s="93"/>
    </row>
    <row r="233" spans="1:1">
      <c r="A233" s="93"/>
    </row>
    <row r="234" spans="1:1">
      <c r="A234" s="93"/>
    </row>
    <row r="235" spans="1:1">
      <c r="A235" s="93"/>
    </row>
    <row r="236" spans="1:1">
      <c r="A236" s="93"/>
    </row>
    <row r="237" spans="1:1">
      <c r="A237" s="93"/>
    </row>
    <row r="238" spans="1:1">
      <c r="A238" s="93"/>
    </row>
    <row r="239" spans="1:1">
      <c r="A239" s="93"/>
    </row>
    <row r="240" spans="1:1">
      <c r="A240" s="93"/>
    </row>
    <row r="241" spans="1:1">
      <c r="A241" s="93"/>
    </row>
    <row r="242" spans="1:1">
      <c r="A242" s="93"/>
    </row>
    <row r="243" spans="1:1">
      <c r="A243" s="93"/>
    </row>
    <row r="244" spans="1:1">
      <c r="A244" s="93"/>
    </row>
    <row r="245" spans="1:1">
      <c r="A245" s="93"/>
    </row>
    <row r="246" spans="1:1">
      <c r="A246" s="93"/>
    </row>
    <row r="247" spans="1:1">
      <c r="A247" s="93"/>
    </row>
    <row r="248" spans="1:1">
      <c r="A248" s="93"/>
    </row>
    <row r="249" spans="1:1">
      <c r="A249" s="93"/>
    </row>
    <row r="250" spans="1:1">
      <c r="A250" s="93"/>
    </row>
    <row r="251" spans="1:1">
      <c r="A251" s="93"/>
    </row>
    <row r="252" spans="1:1">
      <c r="A252" s="93"/>
    </row>
    <row r="253" spans="1:1">
      <c r="A253" s="93"/>
    </row>
    <row r="254" spans="1:1">
      <c r="A254" s="93"/>
    </row>
    <row r="255" spans="1:1">
      <c r="A255" s="93"/>
    </row>
    <row r="256" spans="1:1">
      <c r="A256" s="93"/>
    </row>
    <row r="257" spans="1:1">
      <c r="A257" s="93"/>
    </row>
    <row r="258" spans="1:1">
      <c r="A258" s="93"/>
    </row>
    <row r="259" spans="1:1">
      <c r="A259" s="93"/>
    </row>
    <row r="260" spans="1:1">
      <c r="A260" s="93"/>
    </row>
    <row r="261" spans="1:1">
      <c r="A261" s="93"/>
    </row>
    <row r="262" spans="1:1">
      <c r="A262" s="93"/>
    </row>
    <row r="263" spans="1:1">
      <c r="A263" s="93"/>
    </row>
    <row r="264" spans="1:1">
      <c r="A264" s="93"/>
    </row>
    <row r="265" spans="1:1">
      <c r="A265" s="93"/>
    </row>
    <row r="266" spans="1:1">
      <c r="A266" s="93"/>
    </row>
    <row r="267" spans="1:1">
      <c r="A267" s="93"/>
    </row>
    <row r="268" spans="1:1">
      <c r="A268" s="93"/>
    </row>
    <row r="269" spans="1:1">
      <c r="A269" s="93"/>
    </row>
    <row r="270" spans="1:1">
      <c r="A270" s="93"/>
    </row>
    <row r="271" spans="1:1">
      <c r="A271" s="93"/>
    </row>
    <row r="272" spans="1:1">
      <c r="A272" s="93"/>
    </row>
  </sheetData>
  <sheetProtection selectLockedCells="1" selectUnlockedCells="1"/>
  <mergeCells count="12">
    <mergeCell ref="A134:F134"/>
    <mergeCell ref="D147:E147"/>
    <mergeCell ref="D148:E148"/>
    <mergeCell ref="A4:F4"/>
    <mergeCell ref="A6:F6"/>
    <mergeCell ref="A8:A9"/>
    <mergeCell ref="B8:B9"/>
    <mergeCell ref="C8:C9"/>
    <mergeCell ref="D8:D9"/>
    <mergeCell ref="E8:F8"/>
    <mergeCell ref="A11:F11"/>
    <mergeCell ref="A131:F131"/>
  </mergeCells>
  <pageMargins left="0.50763888888888886" right="6.5972222222222224E-2" top="0.19652777777777777" bottom="0.78749999999999998" header="0.51180555555555551" footer="0.51180555555555551"/>
  <pageSetup paperSize="9" scale="55" firstPageNumber="0" fitToHeight="3" orientation="portrait" horizontalDpi="300" verticalDpi="300" r:id="rId1"/>
  <headerFooter alignWithMargins="0"/>
  <rowBreaks count="5" manualBreakCount="5">
    <brk id="52" max="16383" man="1"/>
    <brk id="59" max="16383" man="1"/>
    <brk id="88" max="16383" man="1"/>
    <brk id="121" max="16383" man="1"/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4:IV166"/>
  <sheetViews>
    <sheetView view="pageBreakPreview" zoomScale="65" zoomScaleNormal="75" zoomScaleSheetLayoutView="65" workbookViewId="0">
      <selection activeCell="I15" sqref="I15"/>
    </sheetView>
  </sheetViews>
  <sheetFormatPr defaultColWidth="11.5703125" defaultRowHeight="18.75" outlineLevelRow="1"/>
  <cols>
    <col min="1" max="1" width="84" style="94" customWidth="1"/>
    <col min="2" max="2" width="10.7109375" style="95" customWidth="1"/>
    <col min="3" max="3" width="15.85546875" style="95" customWidth="1"/>
    <col min="4" max="4" width="17.140625" style="95" customWidth="1"/>
    <col min="5" max="6" width="15.85546875" style="94" customWidth="1"/>
    <col min="7" max="7" width="10" style="94" customWidth="1"/>
    <col min="8" max="8" width="9.5703125" style="94" customWidth="1"/>
    <col min="9" max="251" width="9.140625" style="94" customWidth="1"/>
    <col min="252" max="252" width="77.85546875" style="94" customWidth="1"/>
  </cols>
  <sheetData>
    <row r="4" spans="1:6">
      <c r="A4" s="169" t="s">
        <v>32</v>
      </c>
      <c r="B4" s="169"/>
      <c r="C4" s="169"/>
      <c r="D4" s="169"/>
      <c r="E4" s="169"/>
      <c r="F4" s="169"/>
    </row>
    <row r="5" spans="1:6" outlineLevel="1">
      <c r="A5" s="97"/>
      <c r="B5" s="48"/>
      <c r="C5" s="48"/>
      <c r="D5" s="97"/>
      <c r="E5" s="97"/>
      <c r="F5" s="97"/>
    </row>
    <row r="6" spans="1:6" ht="38.25" customHeight="1">
      <c r="A6" s="159" t="s">
        <v>10</v>
      </c>
      <c r="B6" s="170" t="s">
        <v>11</v>
      </c>
      <c r="C6" s="160" t="s">
        <v>12</v>
      </c>
      <c r="D6" s="160" t="s">
        <v>273</v>
      </c>
      <c r="E6" s="160" t="s">
        <v>14</v>
      </c>
      <c r="F6" s="160"/>
    </row>
    <row r="7" spans="1:6" ht="50.25" customHeight="1">
      <c r="A7" s="159"/>
      <c r="B7" s="170"/>
      <c r="C7" s="160"/>
      <c r="D7" s="160"/>
      <c r="E7" s="9" t="s">
        <v>15</v>
      </c>
      <c r="F7" s="9" t="s">
        <v>16</v>
      </c>
    </row>
    <row r="8" spans="1:6" ht="18" customHeight="1">
      <c r="A8" s="98">
        <v>1</v>
      </c>
      <c r="B8" s="10">
        <v>2</v>
      </c>
      <c r="C8" s="10">
        <v>4</v>
      </c>
      <c r="D8" s="10">
        <v>5</v>
      </c>
      <c r="E8" s="10">
        <v>6</v>
      </c>
      <c r="F8" s="10">
        <v>7</v>
      </c>
    </row>
    <row r="9" spans="1:6" ht="24.95" customHeight="1">
      <c r="A9" s="99" t="s">
        <v>216</v>
      </c>
      <c r="B9" s="99"/>
      <c r="C9" s="100"/>
      <c r="D9" s="100"/>
      <c r="E9" s="100"/>
      <c r="F9" s="100"/>
    </row>
    <row r="10" spans="1:6" ht="42.75" customHeight="1">
      <c r="A10" s="26" t="s">
        <v>217</v>
      </c>
      <c r="B10" s="8">
        <v>2000</v>
      </c>
      <c r="C10" s="101"/>
      <c r="D10" s="102"/>
      <c r="E10" s="102"/>
      <c r="F10" s="102"/>
    </row>
    <row r="11" spans="1:6" ht="20.100000000000001" customHeight="1">
      <c r="A11" s="26" t="s">
        <v>218</v>
      </c>
      <c r="B11" s="8">
        <v>2010</v>
      </c>
      <c r="C11" s="101"/>
      <c r="D11" s="103"/>
      <c r="E11" s="104"/>
      <c r="F11" s="104"/>
    </row>
    <row r="12" spans="1:6" ht="20.100000000000001" customHeight="1">
      <c r="A12" s="105" t="s">
        <v>219</v>
      </c>
      <c r="B12" s="8">
        <v>2020</v>
      </c>
      <c r="C12" s="101"/>
      <c r="D12" s="103"/>
      <c r="E12" s="104"/>
      <c r="F12" s="104"/>
    </row>
    <row r="13" spans="1:6" s="106" customFormat="1" ht="20.100000000000001" customHeight="1">
      <c r="A13" s="26" t="s">
        <v>220</v>
      </c>
      <c r="B13" s="8">
        <v>2030</v>
      </c>
      <c r="C13" s="101"/>
      <c r="D13" s="103"/>
      <c r="E13" s="103"/>
      <c r="F13" s="103"/>
    </row>
    <row r="14" spans="1:6" ht="20.100000000000001" customHeight="1">
      <c r="A14" s="26" t="s">
        <v>221</v>
      </c>
      <c r="B14" s="8">
        <v>2031</v>
      </c>
      <c r="C14" s="101"/>
      <c r="D14" s="103"/>
      <c r="E14" s="103"/>
      <c r="F14" s="103"/>
    </row>
    <row r="15" spans="1:6" ht="20.100000000000001" customHeight="1">
      <c r="A15" s="26" t="s">
        <v>222</v>
      </c>
      <c r="B15" s="8">
        <v>2040</v>
      </c>
      <c r="C15" s="101"/>
      <c r="D15" s="103"/>
      <c r="E15" s="103"/>
      <c r="F15" s="103"/>
    </row>
    <row r="16" spans="1:6" ht="20.100000000000001" customHeight="1">
      <c r="A16" s="26" t="s">
        <v>223</v>
      </c>
      <c r="B16" s="8">
        <v>2050</v>
      </c>
      <c r="C16" s="101"/>
      <c r="D16" s="103"/>
      <c r="E16" s="103"/>
      <c r="F16" s="103"/>
    </row>
    <row r="17" spans="1:6" ht="20.100000000000001" customHeight="1">
      <c r="A17" s="26" t="s">
        <v>224</v>
      </c>
      <c r="B17" s="8">
        <v>2060</v>
      </c>
      <c r="C17" s="101"/>
      <c r="D17" s="103"/>
      <c r="E17" s="103"/>
      <c r="F17" s="103"/>
    </row>
    <row r="18" spans="1:6" ht="42.75" customHeight="1">
      <c r="A18" s="26" t="s">
        <v>225</v>
      </c>
      <c r="B18" s="8">
        <v>2070</v>
      </c>
      <c r="C18" s="101"/>
      <c r="D18" s="103"/>
      <c r="E18" s="103"/>
      <c r="F18" s="103"/>
    </row>
    <row r="19" spans="1:6" ht="58.5" customHeight="1">
      <c r="A19" s="99" t="s">
        <v>226</v>
      </c>
      <c r="B19" s="99"/>
      <c r="C19" s="100"/>
      <c r="D19" s="100"/>
      <c r="E19" s="100"/>
      <c r="F19" s="100"/>
    </row>
    <row r="20" spans="1:6" ht="20.100000000000001" customHeight="1">
      <c r="A20" s="26" t="s">
        <v>218</v>
      </c>
      <c r="B20" s="8">
        <v>2100</v>
      </c>
      <c r="C20" s="101"/>
      <c r="D20" s="103"/>
      <c r="E20" s="104"/>
      <c r="F20" s="104"/>
    </row>
    <row r="21" spans="1:6" s="106" customFormat="1" ht="20.100000000000001" customHeight="1">
      <c r="A21" s="26" t="s">
        <v>34</v>
      </c>
      <c r="B21" s="10">
        <v>2110</v>
      </c>
      <c r="C21" s="107"/>
      <c r="D21" s="103"/>
      <c r="E21" s="103"/>
      <c r="F21" s="103"/>
    </row>
    <row r="22" spans="1:6" ht="42.75" customHeight="1">
      <c r="A22" s="26" t="s">
        <v>35</v>
      </c>
      <c r="B22" s="10">
        <v>2120</v>
      </c>
      <c r="C22" s="108">
        <f>'1.Фінансовий результат'!C21</f>
        <v>385.2</v>
      </c>
      <c r="D22" s="108">
        <f>'1.Фінансовий результат'!D21</f>
        <v>342.3</v>
      </c>
      <c r="E22" s="103">
        <f>D22/C22*100-100</f>
        <v>-11.137071651090338</v>
      </c>
      <c r="F22" s="103">
        <f>D22-C22</f>
        <v>-42.899999999999977</v>
      </c>
    </row>
    <row r="23" spans="1:6" ht="42.75" customHeight="1">
      <c r="A23" s="26" t="s">
        <v>36</v>
      </c>
      <c r="B23" s="10">
        <v>2130</v>
      </c>
      <c r="C23" s="107"/>
      <c r="D23" s="103"/>
      <c r="E23" s="103"/>
      <c r="F23" s="103"/>
    </row>
    <row r="24" spans="1:6" s="96" customFormat="1" ht="42.75" customHeight="1">
      <c r="A24" s="99" t="s">
        <v>227</v>
      </c>
      <c r="B24" s="109">
        <v>2140</v>
      </c>
      <c r="C24" s="102">
        <f>C28+C29+C32+C33</f>
        <v>6711.6</v>
      </c>
      <c r="D24" s="102">
        <f>D25+D26+D27+D28+D29+D32+D33</f>
        <v>6908.7</v>
      </c>
      <c r="E24" s="102">
        <f>D24/C24*100-100</f>
        <v>2.9367065975326199</v>
      </c>
      <c r="F24" s="102">
        <f>D24-C24</f>
        <v>197.09999999999945</v>
      </c>
    </row>
    <row r="25" spans="1:6" ht="20.100000000000001" customHeight="1">
      <c r="A25" s="26" t="s">
        <v>228</v>
      </c>
      <c r="B25" s="10">
        <v>2141</v>
      </c>
      <c r="C25" s="107"/>
      <c r="D25" s="103"/>
      <c r="E25" s="103"/>
      <c r="F25" s="103"/>
    </row>
    <row r="26" spans="1:6" ht="20.100000000000001" customHeight="1">
      <c r="A26" s="26" t="s">
        <v>229</v>
      </c>
      <c r="B26" s="10">
        <v>2142</v>
      </c>
      <c r="C26" s="107"/>
      <c r="D26" s="103"/>
      <c r="E26" s="103"/>
      <c r="F26" s="103"/>
    </row>
    <row r="27" spans="1:6" ht="20.100000000000001" customHeight="1">
      <c r="A27" s="26" t="s">
        <v>230</v>
      </c>
      <c r="B27" s="10">
        <v>2143</v>
      </c>
      <c r="C27" s="107"/>
      <c r="D27" s="103"/>
      <c r="E27" s="103"/>
      <c r="F27" s="103"/>
    </row>
    <row r="28" spans="1:6" ht="20.100000000000001" customHeight="1">
      <c r="A28" s="26" t="s">
        <v>231</v>
      </c>
      <c r="B28" s="10">
        <v>2144</v>
      </c>
      <c r="C28" s="108">
        <v>6687</v>
      </c>
      <c r="D28" s="107">
        <v>6893.2</v>
      </c>
      <c r="E28" s="103">
        <f>D28/C28*100-100</f>
        <v>3.083595035142821</v>
      </c>
      <c r="F28" s="103">
        <f>D28-C28</f>
        <v>206.19999999999982</v>
      </c>
    </row>
    <row r="29" spans="1:6" s="106" customFormat="1" ht="20.100000000000001" customHeight="1">
      <c r="A29" s="26" t="s">
        <v>232</v>
      </c>
      <c r="B29" s="10">
        <v>2145</v>
      </c>
      <c r="C29" s="103">
        <f>C30+C31</f>
        <v>0</v>
      </c>
      <c r="D29" s="103">
        <f>D30+D31</f>
        <v>0</v>
      </c>
      <c r="E29" s="103">
        <v>0</v>
      </c>
      <c r="F29" s="103">
        <f>D29-C29</f>
        <v>0</v>
      </c>
    </row>
    <row r="30" spans="1:6" ht="42.75" customHeight="1">
      <c r="A30" s="26" t="s">
        <v>233</v>
      </c>
      <c r="B30" s="10" t="s">
        <v>234</v>
      </c>
      <c r="C30" s="107"/>
      <c r="D30" s="103"/>
      <c r="E30" s="103"/>
      <c r="F30" s="103"/>
    </row>
    <row r="31" spans="1:6" ht="20.100000000000001" customHeight="1">
      <c r="A31" s="26" t="s">
        <v>235</v>
      </c>
      <c r="B31" s="10" t="s">
        <v>236</v>
      </c>
      <c r="C31" s="107">
        <v>0</v>
      </c>
      <c r="D31" s="103">
        <v>0</v>
      </c>
      <c r="E31" s="103">
        <v>0</v>
      </c>
      <c r="F31" s="103">
        <f>D31-C31</f>
        <v>0</v>
      </c>
    </row>
    <row r="32" spans="1:6" s="106" customFormat="1" ht="20.100000000000001" customHeight="1">
      <c r="A32" s="26" t="s">
        <v>237</v>
      </c>
      <c r="B32" s="10">
        <v>2146</v>
      </c>
      <c r="C32" s="103">
        <f>'1.Фінансовий результат'!C86</f>
        <v>24.6</v>
      </c>
      <c r="D32" s="103">
        <f>'1.Фінансовий результат'!D86</f>
        <v>15.5</v>
      </c>
      <c r="E32" s="103">
        <f>D32/C32*100-100</f>
        <v>-36.991869918699194</v>
      </c>
      <c r="F32" s="103">
        <f>D32-C32</f>
        <v>-9.1000000000000014</v>
      </c>
    </row>
    <row r="33" spans="1:256" ht="20.100000000000001" customHeight="1">
      <c r="A33" s="26" t="s">
        <v>238</v>
      </c>
      <c r="B33" s="10">
        <v>2147</v>
      </c>
      <c r="C33" s="107">
        <v>0</v>
      </c>
      <c r="D33" s="103">
        <f>'1.Фінансовий результат'!C19</f>
        <v>0</v>
      </c>
      <c r="E33" s="103">
        <v>0</v>
      </c>
      <c r="F33" s="103">
        <f>D33-C33</f>
        <v>0</v>
      </c>
    </row>
    <row r="34" spans="1:256" s="106" customFormat="1" ht="39" customHeight="1">
      <c r="A34" s="26" t="s">
        <v>38</v>
      </c>
      <c r="B34" s="10">
        <v>2150</v>
      </c>
      <c r="C34" s="103">
        <f>'1.Фінансовий результат'!C140</f>
        <v>8173</v>
      </c>
      <c r="D34" s="103">
        <f>'1.Фінансовий результат'!D140</f>
        <v>7222.3</v>
      </c>
      <c r="E34" s="103">
        <f>D34/C34*100-100</f>
        <v>-11.632203597210321</v>
      </c>
      <c r="F34" s="103">
        <f>D34-C34</f>
        <v>-950.69999999999982</v>
      </c>
    </row>
    <row r="35" spans="1:256" s="113" customFormat="1" ht="21.75" customHeight="1">
      <c r="A35" s="110" t="s">
        <v>39</v>
      </c>
      <c r="B35" s="111">
        <v>2200</v>
      </c>
      <c r="C35" s="112">
        <f>C22+C24+C34</f>
        <v>15269.8</v>
      </c>
      <c r="D35" s="112">
        <f>D20+D21+D22+D24+D34</f>
        <v>14473.3</v>
      </c>
      <c r="E35" s="112">
        <f>D35/C35*100-100</f>
        <v>-5.2161783389435357</v>
      </c>
      <c r="F35" s="112">
        <f>D35-C35</f>
        <v>-796.5</v>
      </c>
    </row>
    <row r="36" spans="1:256" s="106" customFormat="1" ht="20.100000000000001" customHeight="1">
      <c r="A36" s="114"/>
      <c r="B36" s="95"/>
      <c r="C36" s="95"/>
      <c r="D36" s="115"/>
      <c r="E36" s="116"/>
      <c r="F36" s="116"/>
    </row>
    <row r="37" spans="1:256" s="1" customFormat="1" ht="20.100000000000001" customHeight="1">
      <c r="A37" s="48" t="s">
        <v>239</v>
      </c>
      <c r="B37" s="81"/>
      <c r="C37" s="85"/>
      <c r="D37" s="85" t="s">
        <v>50</v>
      </c>
      <c r="E37" s="86"/>
      <c r="F37" s="86"/>
      <c r="IS37"/>
      <c r="IT37"/>
      <c r="IU37"/>
      <c r="IV37"/>
    </row>
    <row r="38" spans="1:256" s="42" customFormat="1" ht="20.100000000000001" customHeight="1">
      <c r="A38" s="87" t="s">
        <v>51</v>
      </c>
      <c r="B38" s="86"/>
      <c r="C38" s="88"/>
      <c r="D38" s="88"/>
      <c r="E38" s="81"/>
      <c r="F38" s="81"/>
    </row>
    <row r="39" spans="1:256" s="1" customFormat="1" ht="30.75" customHeight="1">
      <c r="A39" s="89"/>
      <c r="B39" s="2"/>
      <c r="C39" s="90"/>
      <c r="D39" s="162"/>
      <c r="E39" s="162"/>
      <c r="F39" s="91"/>
      <c r="IS39"/>
      <c r="IT39"/>
      <c r="IU39"/>
      <c r="IV39"/>
    </row>
    <row r="40" spans="1:256" s="1" customFormat="1" ht="35.85" customHeight="1">
      <c r="A40" s="89"/>
      <c r="B40" s="2"/>
      <c r="C40" s="90"/>
      <c r="D40" s="162"/>
      <c r="E40" s="162"/>
      <c r="F40" s="91"/>
      <c r="IS40"/>
      <c r="IT40"/>
      <c r="IU40"/>
      <c r="IV40"/>
    </row>
    <row r="41" spans="1:256" s="95" customFormat="1">
      <c r="A41" s="117"/>
      <c r="E41" s="94"/>
      <c r="F41" s="94"/>
      <c r="G41" s="94"/>
      <c r="H41" s="94"/>
    </row>
    <row r="42" spans="1:256" s="95" customFormat="1">
      <c r="A42" s="117"/>
      <c r="E42" s="94"/>
      <c r="F42" s="94"/>
      <c r="G42" s="94"/>
      <c r="H42" s="94"/>
    </row>
    <row r="43" spans="1:256" s="95" customFormat="1">
      <c r="A43" s="117"/>
      <c r="E43" s="94"/>
      <c r="F43" s="94"/>
      <c r="G43" s="94"/>
      <c r="H43" s="94"/>
    </row>
    <row r="44" spans="1:256" s="95" customFormat="1">
      <c r="A44" s="117"/>
      <c r="E44" s="94"/>
      <c r="F44" s="94"/>
      <c r="G44" s="94"/>
      <c r="H44" s="94"/>
    </row>
    <row r="45" spans="1:256" s="95" customFormat="1">
      <c r="A45" s="117"/>
      <c r="E45" s="94"/>
      <c r="F45" s="94"/>
      <c r="G45" s="94"/>
      <c r="H45" s="94"/>
    </row>
    <row r="46" spans="1:256" s="95" customFormat="1">
      <c r="A46" s="117"/>
      <c r="E46" s="94"/>
      <c r="F46" s="94"/>
      <c r="G46" s="94"/>
      <c r="H46" s="94"/>
    </row>
    <row r="47" spans="1:256" s="95" customFormat="1">
      <c r="A47" s="117"/>
      <c r="E47" s="94"/>
      <c r="F47" s="94"/>
      <c r="G47" s="94"/>
      <c r="H47" s="94"/>
    </row>
    <row r="48" spans="1:256" s="95" customFormat="1">
      <c r="A48" s="117"/>
      <c r="E48" s="94"/>
      <c r="F48" s="94"/>
      <c r="G48" s="94"/>
      <c r="H48" s="94"/>
    </row>
    <row r="49" spans="1:8" s="95" customFormat="1">
      <c r="A49" s="117"/>
      <c r="E49" s="94"/>
      <c r="F49" s="94"/>
      <c r="G49" s="94"/>
      <c r="H49" s="94"/>
    </row>
    <row r="50" spans="1:8" s="95" customFormat="1">
      <c r="A50" s="117"/>
      <c r="E50" s="94"/>
      <c r="F50" s="94"/>
      <c r="G50" s="94"/>
      <c r="H50" s="94"/>
    </row>
    <row r="51" spans="1:8" s="95" customFormat="1">
      <c r="A51" s="117"/>
      <c r="E51" s="94"/>
      <c r="F51" s="94"/>
      <c r="G51" s="94"/>
      <c r="H51" s="94"/>
    </row>
    <row r="52" spans="1:8" s="95" customFormat="1">
      <c r="A52" s="117"/>
      <c r="E52" s="94"/>
      <c r="F52" s="94"/>
      <c r="G52" s="94"/>
      <c r="H52" s="94"/>
    </row>
    <row r="53" spans="1:8" s="95" customFormat="1">
      <c r="A53" s="117"/>
      <c r="E53" s="94"/>
      <c r="F53" s="94"/>
      <c r="G53" s="94"/>
      <c r="H53" s="94"/>
    </row>
    <row r="54" spans="1:8" s="95" customFormat="1">
      <c r="A54" s="117"/>
      <c r="E54" s="94"/>
      <c r="F54" s="94"/>
      <c r="G54" s="94"/>
      <c r="H54" s="94"/>
    </row>
    <row r="55" spans="1:8" s="95" customFormat="1">
      <c r="A55" s="117"/>
      <c r="E55" s="94"/>
      <c r="F55" s="94"/>
      <c r="G55" s="94"/>
      <c r="H55" s="94"/>
    </row>
    <row r="56" spans="1:8" s="95" customFormat="1">
      <c r="A56" s="117"/>
      <c r="E56" s="94"/>
      <c r="F56" s="94"/>
      <c r="G56" s="94"/>
      <c r="H56" s="94"/>
    </row>
    <row r="57" spans="1:8" s="95" customFormat="1">
      <c r="A57" s="117"/>
      <c r="E57" s="94"/>
      <c r="F57" s="94"/>
      <c r="G57" s="94"/>
      <c r="H57" s="94"/>
    </row>
    <row r="58" spans="1:8" s="95" customFormat="1">
      <c r="A58" s="117"/>
      <c r="E58" s="94"/>
      <c r="F58" s="94"/>
      <c r="G58" s="94"/>
      <c r="H58" s="94"/>
    </row>
    <row r="59" spans="1:8" s="95" customFormat="1">
      <c r="A59" s="117"/>
      <c r="E59" s="94"/>
      <c r="F59" s="94"/>
      <c r="G59" s="94"/>
      <c r="H59" s="94"/>
    </row>
    <row r="60" spans="1:8" s="95" customFormat="1">
      <c r="A60" s="117"/>
      <c r="E60" s="94"/>
      <c r="F60" s="94"/>
      <c r="G60" s="94"/>
      <c r="H60" s="94"/>
    </row>
    <row r="61" spans="1:8" s="95" customFormat="1">
      <c r="A61" s="117"/>
      <c r="E61" s="94"/>
      <c r="F61" s="94"/>
      <c r="G61" s="94"/>
      <c r="H61" s="94"/>
    </row>
    <row r="62" spans="1:8" s="95" customFormat="1">
      <c r="A62" s="117"/>
      <c r="E62" s="94"/>
      <c r="F62" s="94"/>
      <c r="G62" s="94"/>
      <c r="H62" s="94"/>
    </row>
    <row r="63" spans="1:8" s="95" customFormat="1">
      <c r="A63" s="117"/>
      <c r="E63" s="94"/>
      <c r="F63" s="94"/>
      <c r="G63" s="94"/>
      <c r="H63" s="94"/>
    </row>
    <row r="64" spans="1:8" s="95" customFormat="1">
      <c r="A64" s="117"/>
      <c r="E64" s="94"/>
      <c r="F64" s="94"/>
      <c r="G64" s="94"/>
      <c r="H64" s="94"/>
    </row>
    <row r="65" spans="1:8" s="95" customFormat="1">
      <c r="A65" s="117"/>
      <c r="E65" s="94"/>
      <c r="F65" s="94"/>
      <c r="G65" s="94"/>
      <c r="H65" s="94"/>
    </row>
    <row r="66" spans="1:8" s="95" customFormat="1">
      <c r="A66" s="117"/>
      <c r="E66" s="94"/>
      <c r="F66" s="94"/>
      <c r="G66" s="94"/>
      <c r="H66" s="94"/>
    </row>
    <row r="67" spans="1:8" s="95" customFormat="1">
      <c r="A67" s="117"/>
      <c r="E67" s="94"/>
      <c r="F67" s="94"/>
      <c r="G67" s="94"/>
      <c r="H67" s="94"/>
    </row>
    <row r="68" spans="1:8" s="95" customFormat="1">
      <c r="A68" s="117"/>
      <c r="E68" s="94"/>
      <c r="F68" s="94"/>
      <c r="G68" s="94"/>
      <c r="H68" s="94"/>
    </row>
    <row r="69" spans="1:8" s="95" customFormat="1">
      <c r="A69" s="117"/>
      <c r="E69" s="94"/>
      <c r="F69" s="94"/>
      <c r="G69" s="94"/>
      <c r="H69" s="94"/>
    </row>
    <row r="70" spans="1:8" s="95" customFormat="1">
      <c r="A70" s="117"/>
      <c r="E70" s="94"/>
      <c r="F70" s="94"/>
      <c r="G70" s="94"/>
      <c r="H70" s="94"/>
    </row>
    <row r="71" spans="1:8" s="95" customFormat="1">
      <c r="A71" s="117"/>
      <c r="E71" s="94"/>
      <c r="F71" s="94"/>
      <c r="G71" s="94"/>
      <c r="H71" s="94"/>
    </row>
    <row r="72" spans="1:8" s="95" customFormat="1">
      <c r="A72" s="117"/>
      <c r="E72" s="94"/>
      <c r="F72" s="94"/>
      <c r="G72" s="94"/>
      <c r="H72" s="94"/>
    </row>
    <row r="73" spans="1:8" s="95" customFormat="1">
      <c r="A73" s="117"/>
      <c r="E73" s="94"/>
      <c r="F73" s="94"/>
      <c r="G73" s="94"/>
      <c r="H73" s="94"/>
    </row>
    <row r="74" spans="1:8" s="95" customFormat="1">
      <c r="A74" s="117"/>
      <c r="E74" s="94"/>
      <c r="F74" s="94"/>
      <c r="G74" s="94"/>
      <c r="H74" s="94"/>
    </row>
    <row r="75" spans="1:8" s="95" customFormat="1">
      <c r="A75" s="117"/>
      <c r="E75" s="94"/>
      <c r="F75" s="94"/>
      <c r="G75" s="94"/>
      <c r="H75" s="94"/>
    </row>
    <row r="76" spans="1:8" s="95" customFormat="1">
      <c r="A76" s="117"/>
      <c r="E76" s="94"/>
      <c r="F76" s="94"/>
      <c r="G76" s="94"/>
      <c r="H76" s="94"/>
    </row>
    <row r="77" spans="1:8" s="95" customFormat="1">
      <c r="A77" s="117"/>
      <c r="E77" s="94"/>
      <c r="F77" s="94"/>
      <c r="G77" s="94"/>
      <c r="H77" s="94"/>
    </row>
    <row r="78" spans="1:8" s="95" customFormat="1">
      <c r="A78" s="117"/>
      <c r="E78" s="94"/>
      <c r="F78" s="94"/>
      <c r="G78" s="94"/>
      <c r="H78" s="94"/>
    </row>
    <row r="79" spans="1:8" s="95" customFormat="1">
      <c r="A79" s="117"/>
      <c r="E79" s="94"/>
      <c r="F79" s="94"/>
      <c r="G79" s="94"/>
      <c r="H79" s="94"/>
    </row>
    <row r="80" spans="1:8" s="95" customFormat="1">
      <c r="A80" s="117"/>
      <c r="E80" s="94"/>
      <c r="F80" s="94"/>
      <c r="G80" s="94"/>
      <c r="H80" s="94"/>
    </row>
    <row r="81" spans="1:8" s="95" customFormat="1">
      <c r="A81" s="117"/>
      <c r="E81" s="94"/>
      <c r="F81" s="94"/>
      <c r="G81" s="94"/>
      <c r="H81" s="94"/>
    </row>
    <row r="82" spans="1:8" s="95" customFormat="1">
      <c r="A82" s="117"/>
      <c r="E82" s="94"/>
      <c r="F82" s="94"/>
      <c r="G82" s="94"/>
      <c r="H82" s="94"/>
    </row>
    <row r="83" spans="1:8" s="95" customFormat="1">
      <c r="A83" s="117"/>
      <c r="E83" s="94"/>
      <c r="F83" s="94"/>
      <c r="G83" s="94"/>
      <c r="H83" s="94"/>
    </row>
    <row r="84" spans="1:8" s="95" customFormat="1">
      <c r="A84" s="117"/>
      <c r="E84" s="94"/>
      <c r="F84" s="94"/>
      <c r="G84" s="94"/>
      <c r="H84" s="94"/>
    </row>
    <row r="85" spans="1:8" s="95" customFormat="1">
      <c r="A85" s="117"/>
      <c r="E85" s="94"/>
      <c r="F85" s="94"/>
      <c r="G85" s="94"/>
      <c r="H85" s="94"/>
    </row>
    <row r="86" spans="1:8" s="95" customFormat="1">
      <c r="A86" s="117"/>
      <c r="E86" s="94"/>
      <c r="F86" s="94"/>
      <c r="G86" s="94"/>
      <c r="H86" s="94"/>
    </row>
    <row r="87" spans="1:8" s="95" customFormat="1">
      <c r="A87" s="117"/>
      <c r="E87" s="94"/>
      <c r="F87" s="94"/>
      <c r="G87" s="94"/>
      <c r="H87" s="94"/>
    </row>
    <row r="88" spans="1:8" s="95" customFormat="1">
      <c r="A88" s="117"/>
      <c r="E88" s="94"/>
      <c r="F88" s="94"/>
      <c r="G88" s="94"/>
      <c r="H88" s="94"/>
    </row>
    <row r="89" spans="1:8" s="95" customFormat="1">
      <c r="A89" s="117"/>
      <c r="E89" s="94"/>
      <c r="F89" s="94"/>
      <c r="G89" s="94"/>
      <c r="H89" s="94"/>
    </row>
    <row r="90" spans="1:8" s="95" customFormat="1">
      <c r="A90" s="117"/>
      <c r="E90" s="94"/>
      <c r="F90" s="94"/>
      <c r="G90" s="94"/>
      <c r="H90" s="94"/>
    </row>
    <row r="91" spans="1:8" s="95" customFormat="1">
      <c r="A91" s="117"/>
      <c r="E91" s="94"/>
      <c r="F91" s="94"/>
      <c r="G91" s="94"/>
      <c r="H91" s="94"/>
    </row>
    <row r="92" spans="1:8" s="95" customFormat="1">
      <c r="A92" s="117"/>
      <c r="E92" s="94"/>
      <c r="F92" s="94"/>
      <c r="G92" s="94"/>
      <c r="H92" s="94"/>
    </row>
    <row r="93" spans="1:8" s="95" customFormat="1">
      <c r="A93" s="117"/>
      <c r="E93" s="94"/>
      <c r="F93" s="94"/>
      <c r="G93" s="94"/>
      <c r="H93" s="94"/>
    </row>
    <row r="94" spans="1:8" s="95" customFormat="1">
      <c r="A94" s="117"/>
      <c r="E94" s="94"/>
      <c r="F94" s="94"/>
      <c r="G94" s="94"/>
      <c r="H94" s="94"/>
    </row>
    <row r="95" spans="1:8" s="95" customFormat="1">
      <c r="A95" s="117"/>
      <c r="E95" s="94"/>
      <c r="F95" s="94"/>
      <c r="G95" s="94"/>
      <c r="H95" s="94"/>
    </row>
    <row r="96" spans="1:8" s="95" customFormat="1">
      <c r="A96" s="117"/>
      <c r="E96" s="94"/>
      <c r="F96" s="94"/>
      <c r="G96" s="94"/>
      <c r="H96" s="94"/>
    </row>
    <row r="97" spans="1:8" s="95" customFormat="1">
      <c r="A97" s="117"/>
      <c r="E97" s="94"/>
      <c r="F97" s="94"/>
      <c r="G97" s="94"/>
      <c r="H97" s="94"/>
    </row>
    <row r="98" spans="1:8" s="95" customFormat="1">
      <c r="A98" s="117"/>
      <c r="E98" s="94"/>
      <c r="F98" s="94"/>
      <c r="G98" s="94"/>
      <c r="H98" s="94"/>
    </row>
    <row r="99" spans="1:8" s="95" customFormat="1">
      <c r="A99" s="117"/>
      <c r="E99" s="94"/>
      <c r="F99" s="94"/>
      <c r="G99" s="94"/>
      <c r="H99" s="94"/>
    </row>
    <row r="100" spans="1:8" s="95" customFormat="1">
      <c r="A100" s="117"/>
      <c r="E100" s="94"/>
      <c r="F100" s="94"/>
      <c r="G100" s="94"/>
      <c r="H100" s="94"/>
    </row>
    <row r="101" spans="1:8" s="95" customFormat="1">
      <c r="A101" s="117"/>
      <c r="E101" s="94"/>
      <c r="F101" s="94"/>
      <c r="G101" s="94"/>
      <c r="H101" s="94"/>
    </row>
    <row r="102" spans="1:8" s="95" customFormat="1">
      <c r="A102" s="117"/>
      <c r="E102" s="94"/>
      <c r="F102" s="94"/>
      <c r="G102" s="94"/>
      <c r="H102" s="94"/>
    </row>
    <row r="103" spans="1:8" s="95" customFormat="1">
      <c r="A103" s="117"/>
      <c r="E103" s="94"/>
      <c r="F103" s="94"/>
      <c r="G103" s="94"/>
      <c r="H103" s="94"/>
    </row>
    <row r="104" spans="1:8" s="95" customFormat="1">
      <c r="A104" s="117"/>
      <c r="E104" s="94"/>
      <c r="F104" s="94"/>
      <c r="G104" s="94"/>
      <c r="H104" s="94"/>
    </row>
    <row r="105" spans="1:8" s="95" customFormat="1">
      <c r="A105" s="117"/>
      <c r="E105" s="94"/>
      <c r="F105" s="94"/>
      <c r="G105" s="94"/>
      <c r="H105" s="94"/>
    </row>
    <row r="106" spans="1:8" s="95" customFormat="1">
      <c r="A106" s="117"/>
      <c r="E106" s="94"/>
      <c r="F106" s="94"/>
      <c r="G106" s="94"/>
      <c r="H106" s="94"/>
    </row>
    <row r="107" spans="1:8" s="95" customFormat="1">
      <c r="A107" s="117"/>
      <c r="E107" s="94"/>
      <c r="F107" s="94"/>
      <c r="G107" s="94"/>
      <c r="H107" s="94"/>
    </row>
    <row r="108" spans="1:8" s="95" customFormat="1">
      <c r="A108" s="117"/>
      <c r="E108" s="94"/>
      <c r="F108" s="94"/>
      <c r="G108" s="94"/>
      <c r="H108" s="94"/>
    </row>
    <row r="109" spans="1:8" s="95" customFormat="1">
      <c r="A109" s="117"/>
      <c r="E109" s="94"/>
      <c r="F109" s="94"/>
      <c r="G109" s="94"/>
      <c r="H109" s="94"/>
    </row>
    <row r="110" spans="1:8" s="95" customFormat="1">
      <c r="A110" s="117"/>
      <c r="E110" s="94"/>
      <c r="F110" s="94"/>
      <c r="G110" s="94"/>
      <c r="H110" s="94"/>
    </row>
    <row r="111" spans="1:8" s="95" customFormat="1">
      <c r="A111" s="117"/>
      <c r="E111" s="94"/>
      <c r="F111" s="94"/>
      <c r="G111" s="94"/>
      <c r="H111" s="94"/>
    </row>
    <row r="112" spans="1:8" s="95" customFormat="1">
      <c r="A112" s="117"/>
      <c r="E112" s="94"/>
      <c r="F112" s="94"/>
      <c r="G112" s="94"/>
      <c r="H112" s="94"/>
    </row>
    <row r="113" spans="1:8" s="95" customFormat="1">
      <c r="A113" s="117"/>
      <c r="E113" s="94"/>
      <c r="F113" s="94"/>
      <c r="G113" s="94"/>
      <c r="H113" s="94"/>
    </row>
    <row r="114" spans="1:8" s="95" customFormat="1">
      <c r="A114" s="117"/>
      <c r="E114" s="94"/>
      <c r="F114" s="94"/>
      <c r="G114" s="94"/>
      <c r="H114" s="94"/>
    </row>
    <row r="115" spans="1:8" s="95" customFormat="1">
      <c r="A115" s="117"/>
      <c r="E115" s="94"/>
      <c r="F115" s="94"/>
      <c r="G115" s="94"/>
      <c r="H115" s="94"/>
    </row>
    <row r="116" spans="1:8" s="95" customFormat="1">
      <c r="A116" s="117"/>
      <c r="E116" s="94"/>
      <c r="F116" s="94"/>
      <c r="G116" s="94"/>
      <c r="H116" s="94"/>
    </row>
    <row r="117" spans="1:8" s="95" customFormat="1">
      <c r="A117" s="117"/>
      <c r="E117" s="94"/>
      <c r="F117" s="94"/>
      <c r="G117" s="94"/>
      <c r="H117" s="94"/>
    </row>
    <row r="118" spans="1:8" s="95" customFormat="1">
      <c r="A118" s="117"/>
      <c r="E118" s="94"/>
      <c r="F118" s="94"/>
      <c r="G118" s="94"/>
      <c r="H118" s="94"/>
    </row>
    <row r="119" spans="1:8" s="95" customFormat="1">
      <c r="A119" s="117"/>
      <c r="E119" s="94"/>
      <c r="F119" s="94"/>
      <c r="G119" s="94"/>
      <c r="H119" s="94"/>
    </row>
    <row r="120" spans="1:8" s="95" customFormat="1">
      <c r="A120" s="117"/>
      <c r="E120" s="94"/>
      <c r="F120" s="94"/>
      <c r="G120" s="94"/>
      <c r="H120" s="94"/>
    </row>
    <row r="121" spans="1:8" s="95" customFormat="1">
      <c r="A121" s="117"/>
      <c r="E121" s="94"/>
      <c r="F121" s="94"/>
      <c r="G121" s="94"/>
      <c r="H121" s="94"/>
    </row>
    <row r="122" spans="1:8" s="95" customFormat="1">
      <c r="A122" s="117"/>
      <c r="E122" s="94"/>
      <c r="F122" s="94"/>
      <c r="G122" s="94"/>
      <c r="H122" s="94"/>
    </row>
    <row r="123" spans="1:8" s="95" customFormat="1">
      <c r="A123" s="117"/>
      <c r="E123" s="94"/>
      <c r="F123" s="94"/>
      <c r="G123" s="94"/>
      <c r="H123" s="94"/>
    </row>
    <row r="124" spans="1:8" s="95" customFormat="1">
      <c r="A124" s="117"/>
      <c r="E124" s="94"/>
      <c r="F124" s="94"/>
      <c r="G124" s="94"/>
      <c r="H124" s="94"/>
    </row>
    <row r="125" spans="1:8" s="95" customFormat="1">
      <c r="A125" s="117"/>
      <c r="E125" s="94"/>
      <c r="F125" s="94"/>
      <c r="G125" s="94"/>
      <c r="H125" s="94"/>
    </row>
    <row r="126" spans="1:8" s="95" customFormat="1">
      <c r="A126" s="117"/>
      <c r="E126" s="94"/>
      <c r="F126" s="94"/>
      <c r="G126" s="94"/>
      <c r="H126" s="94"/>
    </row>
    <row r="127" spans="1:8" s="95" customFormat="1">
      <c r="A127" s="117"/>
      <c r="E127" s="94"/>
      <c r="F127" s="94"/>
      <c r="G127" s="94"/>
      <c r="H127" s="94"/>
    </row>
    <row r="128" spans="1:8" s="95" customFormat="1">
      <c r="A128" s="117"/>
      <c r="E128" s="94"/>
      <c r="F128" s="94"/>
      <c r="G128" s="94"/>
      <c r="H128" s="94"/>
    </row>
    <row r="129" spans="1:8" s="95" customFormat="1">
      <c r="A129" s="117"/>
      <c r="E129" s="94"/>
      <c r="F129" s="94"/>
      <c r="G129" s="94"/>
      <c r="H129" s="94"/>
    </row>
    <row r="130" spans="1:8" s="95" customFormat="1">
      <c r="A130" s="117"/>
      <c r="E130" s="94"/>
      <c r="F130" s="94"/>
      <c r="G130" s="94"/>
      <c r="H130" s="94"/>
    </row>
    <row r="131" spans="1:8" s="95" customFormat="1">
      <c r="A131" s="117"/>
      <c r="E131" s="94"/>
      <c r="F131" s="94"/>
      <c r="G131" s="94"/>
      <c r="H131" s="94"/>
    </row>
    <row r="132" spans="1:8" s="95" customFormat="1">
      <c r="A132" s="117"/>
      <c r="E132" s="94"/>
      <c r="F132" s="94"/>
      <c r="G132" s="94"/>
      <c r="H132" s="94"/>
    </row>
    <row r="133" spans="1:8" s="95" customFormat="1">
      <c r="A133" s="117"/>
      <c r="E133" s="94"/>
      <c r="F133" s="94"/>
      <c r="G133" s="94"/>
      <c r="H133" s="94"/>
    </row>
    <row r="134" spans="1:8" s="95" customFormat="1">
      <c r="A134" s="117"/>
      <c r="E134" s="94"/>
      <c r="F134" s="94"/>
      <c r="G134" s="94"/>
      <c r="H134" s="94"/>
    </row>
    <row r="135" spans="1:8" s="95" customFormat="1">
      <c r="A135" s="117"/>
      <c r="E135" s="94"/>
      <c r="F135" s="94"/>
      <c r="G135" s="94"/>
      <c r="H135" s="94"/>
    </row>
    <row r="136" spans="1:8" s="95" customFormat="1">
      <c r="A136" s="117"/>
      <c r="E136" s="94"/>
      <c r="F136" s="94"/>
      <c r="G136" s="94"/>
      <c r="H136" s="94"/>
    </row>
    <row r="137" spans="1:8" s="95" customFormat="1">
      <c r="A137" s="117"/>
      <c r="E137" s="94"/>
      <c r="F137" s="94"/>
      <c r="G137" s="94"/>
      <c r="H137" s="94"/>
    </row>
    <row r="138" spans="1:8" s="95" customFormat="1">
      <c r="A138" s="117"/>
      <c r="E138" s="94"/>
      <c r="F138" s="94"/>
      <c r="G138" s="94"/>
      <c r="H138" s="94"/>
    </row>
    <row r="139" spans="1:8" s="95" customFormat="1">
      <c r="A139" s="117"/>
      <c r="E139" s="94"/>
      <c r="F139" s="94"/>
      <c r="G139" s="94"/>
      <c r="H139" s="94"/>
    </row>
    <row r="140" spans="1:8" s="95" customFormat="1">
      <c r="A140" s="117"/>
      <c r="E140" s="94"/>
      <c r="F140" s="94"/>
      <c r="G140" s="94"/>
      <c r="H140" s="94"/>
    </row>
    <row r="141" spans="1:8" s="95" customFormat="1">
      <c r="A141" s="117"/>
      <c r="E141" s="94"/>
      <c r="F141" s="94"/>
      <c r="G141" s="94"/>
      <c r="H141" s="94"/>
    </row>
    <row r="142" spans="1:8" s="95" customFormat="1">
      <c r="A142" s="117"/>
      <c r="E142" s="94"/>
      <c r="F142" s="94"/>
      <c r="G142" s="94"/>
      <c r="H142" s="94"/>
    </row>
    <row r="143" spans="1:8" s="95" customFormat="1">
      <c r="A143" s="117"/>
      <c r="E143" s="94"/>
      <c r="F143" s="94"/>
      <c r="G143" s="94"/>
      <c r="H143" s="94"/>
    </row>
    <row r="144" spans="1:8" s="95" customFormat="1">
      <c r="A144" s="117"/>
      <c r="E144" s="94"/>
      <c r="F144" s="94"/>
      <c r="G144" s="94"/>
      <c r="H144" s="94"/>
    </row>
    <row r="145" spans="1:8" s="95" customFormat="1">
      <c r="A145" s="117"/>
      <c r="E145" s="94"/>
      <c r="F145" s="94"/>
      <c r="G145" s="94"/>
      <c r="H145" s="94"/>
    </row>
    <row r="146" spans="1:8" s="95" customFormat="1">
      <c r="A146" s="117"/>
      <c r="E146" s="94"/>
      <c r="F146" s="94"/>
      <c r="G146" s="94"/>
      <c r="H146" s="94"/>
    </row>
    <row r="147" spans="1:8" s="95" customFormat="1">
      <c r="A147" s="117"/>
      <c r="E147" s="94"/>
      <c r="F147" s="94"/>
      <c r="G147" s="94"/>
      <c r="H147" s="94"/>
    </row>
    <row r="148" spans="1:8" s="95" customFormat="1">
      <c r="A148" s="117"/>
      <c r="E148" s="94"/>
      <c r="F148" s="94"/>
      <c r="G148" s="94"/>
      <c r="H148" s="94"/>
    </row>
    <row r="149" spans="1:8" s="95" customFormat="1">
      <c r="A149" s="117"/>
      <c r="E149" s="94"/>
      <c r="F149" s="94"/>
      <c r="G149" s="94"/>
      <c r="H149" s="94"/>
    </row>
    <row r="150" spans="1:8" s="95" customFormat="1">
      <c r="A150" s="117"/>
      <c r="E150" s="94"/>
      <c r="F150" s="94"/>
      <c r="G150" s="94"/>
      <c r="H150" s="94"/>
    </row>
    <row r="151" spans="1:8" s="95" customFormat="1">
      <c r="A151" s="117"/>
      <c r="E151" s="94"/>
      <c r="F151" s="94"/>
      <c r="G151" s="94"/>
      <c r="H151" s="94"/>
    </row>
    <row r="152" spans="1:8" s="95" customFormat="1">
      <c r="A152" s="117"/>
      <c r="E152" s="94"/>
      <c r="F152" s="94"/>
      <c r="G152" s="94"/>
      <c r="H152" s="94"/>
    </row>
    <row r="153" spans="1:8" s="95" customFormat="1">
      <c r="A153" s="117"/>
      <c r="E153" s="94"/>
      <c r="F153" s="94"/>
      <c r="G153" s="94"/>
      <c r="H153" s="94"/>
    </row>
    <row r="154" spans="1:8" s="95" customFormat="1">
      <c r="A154" s="117"/>
      <c r="E154" s="94"/>
      <c r="F154" s="94"/>
      <c r="G154" s="94"/>
      <c r="H154" s="94"/>
    </row>
    <row r="155" spans="1:8" s="95" customFormat="1">
      <c r="A155" s="117"/>
      <c r="E155" s="94"/>
      <c r="F155" s="94"/>
      <c r="G155" s="94"/>
      <c r="H155" s="94"/>
    </row>
    <row r="156" spans="1:8" s="95" customFormat="1">
      <c r="A156" s="117"/>
      <c r="E156" s="94"/>
      <c r="F156" s="94"/>
      <c r="G156" s="94"/>
      <c r="H156" s="94"/>
    </row>
    <row r="157" spans="1:8" s="95" customFormat="1">
      <c r="A157" s="117"/>
      <c r="E157" s="94"/>
      <c r="F157" s="94"/>
      <c r="G157" s="94"/>
      <c r="H157" s="94"/>
    </row>
    <row r="158" spans="1:8" s="95" customFormat="1">
      <c r="A158" s="117"/>
      <c r="E158" s="94"/>
      <c r="F158" s="94"/>
      <c r="G158" s="94"/>
      <c r="H158" s="94"/>
    </row>
    <row r="159" spans="1:8" s="95" customFormat="1">
      <c r="A159" s="117"/>
      <c r="E159" s="94"/>
      <c r="F159" s="94"/>
      <c r="G159" s="94"/>
      <c r="H159" s="94"/>
    </row>
    <row r="160" spans="1:8" s="95" customFormat="1">
      <c r="A160" s="117"/>
      <c r="E160" s="94"/>
      <c r="F160" s="94"/>
      <c r="G160" s="94"/>
      <c r="H160" s="94"/>
    </row>
    <row r="161" spans="1:8" s="95" customFormat="1">
      <c r="A161" s="117"/>
      <c r="E161" s="94"/>
      <c r="F161" s="94"/>
      <c r="G161" s="94"/>
      <c r="H161" s="94"/>
    </row>
    <row r="162" spans="1:8" s="95" customFormat="1">
      <c r="A162" s="117"/>
      <c r="E162" s="94"/>
      <c r="F162" s="94"/>
      <c r="G162" s="94"/>
      <c r="H162" s="94"/>
    </row>
    <row r="163" spans="1:8" s="95" customFormat="1">
      <c r="A163" s="117"/>
      <c r="E163" s="94"/>
      <c r="F163" s="94"/>
      <c r="G163" s="94"/>
      <c r="H163" s="94"/>
    </row>
    <row r="164" spans="1:8" s="95" customFormat="1">
      <c r="A164" s="117"/>
      <c r="E164" s="94"/>
      <c r="F164" s="94"/>
      <c r="G164" s="94"/>
      <c r="H164" s="94"/>
    </row>
    <row r="165" spans="1:8" s="95" customFormat="1">
      <c r="A165" s="117"/>
      <c r="E165" s="94"/>
      <c r="F165" s="94"/>
      <c r="G165" s="94"/>
      <c r="H165" s="94"/>
    </row>
    <row r="166" spans="1:8" s="95" customFormat="1">
      <c r="A166" s="117"/>
      <c r="E166" s="94"/>
      <c r="F166" s="94"/>
      <c r="G166" s="94"/>
      <c r="H166" s="94"/>
    </row>
  </sheetData>
  <sheetProtection selectLockedCells="1" selectUnlockedCells="1"/>
  <mergeCells count="8">
    <mergeCell ref="D39:E39"/>
    <mergeCell ref="D40:E40"/>
    <mergeCell ref="A4:F4"/>
    <mergeCell ref="A6:A7"/>
    <mergeCell ref="B6:B7"/>
    <mergeCell ref="C6:C7"/>
    <mergeCell ref="D6:D7"/>
    <mergeCell ref="E6:F6"/>
  </mergeCells>
  <pageMargins left="0.95486111111111116" right="0.19652777777777777" top="0.19652777777777777" bottom="0.10416666666666667" header="0.51180555555555551" footer="0.51180555555555551"/>
  <pageSetup paperSize="9" scale="5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4:IQ144"/>
  <sheetViews>
    <sheetView view="pageBreakPreview" zoomScale="65" zoomScaleNormal="75" zoomScaleSheetLayoutView="65" workbookViewId="0">
      <selection activeCell="H12" sqref="H12"/>
    </sheetView>
  </sheetViews>
  <sheetFormatPr defaultColWidth="11.5703125" defaultRowHeight="18.75"/>
  <cols>
    <col min="1" max="1" width="97.7109375" style="1" customWidth="1"/>
    <col min="2" max="2" width="21.5703125" style="2" customWidth="1"/>
    <col min="3" max="3" width="27.85546875" style="2" customWidth="1"/>
    <col min="4" max="4" width="25.85546875" style="1" customWidth="1"/>
    <col min="5" max="5" width="26.140625" style="1" customWidth="1"/>
    <col min="6" max="6" width="9.5703125" style="1" customWidth="1"/>
    <col min="7" max="7" width="9.85546875" style="1" customWidth="1"/>
    <col min="8" max="251" width="9.140625" style="1" customWidth="1"/>
  </cols>
  <sheetData>
    <row r="4" spans="1:12">
      <c r="A4" s="158" t="s">
        <v>240</v>
      </c>
      <c r="B4" s="158"/>
      <c r="C4" s="158"/>
      <c r="D4" s="158"/>
      <c r="E4" s="158"/>
    </row>
    <row r="5" spans="1:12" s="1" customFormat="1">
      <c r="A5" s="171"/>
      <c r="B5" s="171"/>
      <c r="C5" s="171"/>
      <c r="D5" s="171"/>
      <c r="E5" s="171"/>
    </row>
    <row r="6" spans="1:12" ht="43.5" customHeight="1">
      <c r="A6" s="159" t="s">
        <v>10</v>
      </c>
      <c r="B6" s="160" t="s">
        <v>11</v>
      </c>
      <c r="C6" s="160" t="s">
        <v>12</v>
      </c>
      <c r="D6" s="160" t="s">
        <v>273</v>
      </c>
      <c r="E6" s="8"/>
    </row>
    <row r="7" spans="1:12" ht="56.25" customHeight="1">
      <c r="A7" s="159"/>
      <c r="B7" s="160"/>
      <c r="C7" s="160"/>
      <c r="D7" s="160"/>
      <c r="E7" s="9" t="s">
        <v>16</v>
      </c>
    </row>
    <row r="8" spans="1:12" ht="23.45" customHeight="1">
      <c r="A8" s="7">
        <v>1</v>
      </c>
      <c r="B8" s="8">
        <v>2</v>
      </c>
      <c r="C8" s="8">
        <v>4</v>
      </c>
      <c r="D8" s="8">
        <v>5</v>
      </c>
      <c r="E8" s="9">
        <v>7</v>
      </c>
    </row>
    <row r="9" spans="1:12" s="33" customFormat="1" ht="37.5">
      <c r="A9" s="118" t="s">
        <v>241</v>
      </c>
      <c r="B9" s="119">
        <v>4000</v>
      </c>
      <c r="C9" s="120">
        <f>C11+C17</f>
        <v>901.7</v>
      </c>
      <c r="D9" s="120">
        <f>D11+D17</f>
        <v>0</v>
      </c>
      <c r="E9" s="120">
        <f t="shared" ref="E9:E16" si="0">D9-C9</f>
        <v>-901.7</v>
      </c>
    </row>
    <row r="10" spans="1:12">
      <c r="A10" s="105" t="s">
        <v>242</v>
      </c>
      <c r="B10" s="121" t="s">
        <v>243</v>
      </c>
      <c r="C10" s="12"/>
      <c r="D10" s="12"/>
      <c r="E10" s="12">
        <f t="shared" si="0"/>
        <v>0</v>
      </c>
    </row>
    <row r="11" spans="1:12" ht="29.25" customHeight="1">
      <c r="A11" s="105" t="s">
        <v>244</v>
      </c>
      <c r="B11" s="121">
        <v>4020</v>
      </c>
      <c r="C11" s="12">
        <f>C12+C13+C14</f>
        <v>0</v>
      </c>
      <c r="D11" s="12">
        <f>D12+D13+D14</f>
        <v>0</v>
      </c>
      <c r="E11" s="12">
        <f t="shared" si="0"/>
        <v>0</v>
      </c>
      <c r="L11" s="122"/>
    </row>
    <row r="12" spans="1:12" ht="36.75" customHeight="1">
      <c r="A12" s="105" t="s">
        <v>245</v>
      </c>
      <c r="B12" s="121" t="s">
        <v>246</v>
      </c>
      <c r="C12" s="12">
        <v>0</v>
      </c>
      <c r="D12" s="12">
        <v>0</v>
      </c>
      <c r="E12" s="12">
        <f t="shared" si="0"/>
        <v>0</v>
      </c>
      <c r="K12" s="122"/>
    </row>
    <row r="13" spans="1:12" ht="23.45" customHeight="1">
      <c r="A13" s="105" t="s">
        <v>247</v>
      </c>
      <c r="B13" s="121" t="s">
        <v>248</v>
      </c>
      <c r="C13" s="12">
        <v>0</v>
      </c>
      <c r="D13" s="12">
        <v>0</v>
      </c>
      <c r="E13" s="12">
        <f t="shared" si="0"/>
        <v>0</v>
      </c>
    </row>
    <row r="14" spans="1:12" ht="42.75" customHeight="1">
      <c r="A14" s="105" t="s">
        <v>249</v>
      </c>
      <c r="B14" s="121" t="s">
        <v>250</v>
      </c>
      <c r="C14" s="12">
        <v>0</v>
      </c>
      <c r="D14" s="12">
        <v>0</v>
      </c>
      <c r="E14" s="12">
        <f t="shared" si="0"/>
        <v>0</v>
      </c>
    </row>
    <row r="15" spans="1:12" ht="42.75" customHeight="1">
      <c r="A15" s="105" t="s">
        <v>251</v>
      </c>
      <c r="B15" s="121">
        <v>4030</v>
      </c>
      <c r="C15" s="12">
        <v>0</v>
      </c>
      <c r="D15" s="12">
        <v>0</v>
      </c>
      <c r="E15" s="12">
        <f t="shared" si="0"/>
        <v>0</v>
      </c>
      <c r="H15" s="1" t="s">
        <v>252</v>
      </c>
    </row>
    <row r="16" spans="1:12">
      <c r="A16" s="105" t="s">
        <v>253</v>
      </c>
      <c r="B16" s="121">
        <v>4040</v>
      </c>
      <c r="C16" s="12">
        <v>0</v>
      </c>
      <c r="D16" s="12">
        <v>0</v>
      </c>
      <c r="E16" s="12">
        <f t="shared" si="0"/>
        <v>0</v>
      </c>
    </row>
    <row r="17" spans="1:6" ht="42.75" customHeight="1">
      <c r="A17" s="105" t="s">
        <v>254</v>
      </c>
      <c r="B17" s="121">
        <v>4050</v>
      </c>
      <c r="C17" s="12">
        <f>SUM(C18:C22)</f>
        <v>901.7</v>
      </c>
      <c r="D17" s="12">
        <f>SUM(D18:D22)</f>
        <v>0</v>
      </c>
      <c r="E17" s="12">
        <f>SUM(E18:E22)</f>
        <v>-901.7</v>
      </c>
    </row>
    <row r="18" spans="1:6" ht="60.2" customHeight="1">
      <c r="A18" s="105" t="s">
        <v>255</v>
      </c>
      <c r="B18" s="121" t="s">
        <v>256</v>
      </c>
      <c r="C18" s="12">
        <v>0</v>
      </c>
      <c r="D18" s="12">
        <v>0</v>
      </c>
      <c r="E18" s="12">
        <f>D18-C18</f>
        <v>0</v>
      </c>
    </row>
    <row r="19" spans="1:6" s="1" customFormat="1" ht="56.25">
      <c r="A19" s="105" t="s">
        <v>257</v>
      </c>
      <c r="B19" s="121" t="s">
        <v>258</v>
      </c>
      <c r="C19" s="12">
        <v>0</v>
      </c>
      <c r="D19" s="12">
        <v>0</v>
      </c>
      <c r="E19" s="12">
        <f>D19-C19</f>
        <v>0</v>
      </c>
    </row>
    <row r="20" spans="1:6" ht="37.5">
      <c r="A20" s="105" t="s">
        <v>259</v>
      </c>
      <c r="B20" s="121" t="s">
        <v>260</v>
      </c>
      <c r="C20" s="12">
        <v>0</v>
      </c>
      <c r="D20" s="12">
        <v>0</v>
      </c>
      <c r="E20" s="12">
        <f>D20-C20</f>
        <v>0</v>
      </c>
    </row>
    <row r="21" spans="1:6" s="42" customFormat="1" ht="37.5">
      <c r="A21" s="105" t="s">
        <v>261</v>
      </c>
      <c r="B21" s="121" t="s">
        <v>262</v>
      </c>
      <c r="C21" s="12">
        <v>0</v>
      </c>
      <c r="D21" s="12">
        <v>0</v>
      </c>
      <c r="E21" s="12">
        <f>D21-C21</f>
        <v>0</v>
      </c>
    </row>
    <row r="22" spans="1:6" ht="75">
      <c r="A22" s="105" t="s">
        <v>263</v>
      </c>
      <c r="B22" s="121" t="s">
        <v>264</v>
      </c>
      <c r="C22" s="12">
        <v>901.7</v>
      </c>
      <c r="D22" s="12">
        <v>0</v>
      </c>
      <c r="E22" s="12">
        <f>D22-C22</f>
        <v>-901.7</v>
      </c>
    </row>
    <row r="23" spans="1:6">
      <c r="A23" s="43"/>
    </row>
    <row r="24" spans="1:6" ht="20.25">
      <c r="A24" s="48" t="s">
        <v>265</v>
      </c>
      <c r="B24" s="81"/>
      <c r="C24" s="85"/>
      <c r="D24" s="85" t="s">
        <v>215</v>
      </c>
      <c r="E24" s="86"/>
      <c r="F24" s="86"/>
    </row>
    <row r="25" spans="1:6" ht="20.25">
      <c r="A25" s="123" t="s">
        <v>51</v>
      </c>
      <c r="B25" s="86"/>
      <c r="C25" s="88"/>
      <c r="D25" s="88"/>
      <c r="E25" s="81"/>
      <c r="F25" s="81"/>
    </row>
    <row r="26" spans="1:6" ht="19.350000000000001" customHeight="1">
      <c r="A26" s="89"/>
      <c r="C26" s="90"/>
      <c r="D26" s="162"/>
      <c r="E26" s="162"/>
      <c r="F26" s="91"/>
    </row>
    <row r="27" spans="1:6" ht="19.350000000000001" customHeight="1">
      <c r="A27" s="89"/>
      <c r="C27" s="90"/>
      <c r="D27" s="162"/>
      <c r="E27" s="162"/>
      <c r="F27" s="91"/>
    </row>
    <row r="28" spans="1:6">
      <c r="A28" s="43"/>
    </row>
    <row r="29" spans="1:6">
      <c r="A29" s="43"/>
    </row>
    <row r="30" spans="1:6">
      <c r="A30" s="43"/>
    </row>
    <row r="31" spans="1:6">
      <c r="A31" s="43"/>
    </row>
    <row r="32" spans="1:6">
      <c r="A32" s="43"/>
    </row>
    <row r="33" spans="1:1">
      <c r="A33" s="43"/>
    </row>
    <row r="34" spans="1:1">
      <c r="A34" s="43"/>
    </row>
    <row r="35" spans="1:1">
      <c r="A35" s="43"/>
    </row>
    <row r="36" spans="1:1">
      <c r="A36" s="43"/>
    </row>
    <row r="37" spans="1:1">
      <c r="A37" s="43"/>
    </row>
    <row r="38" spans="1:1">
      <c r="A38" s="43"/>
    </row>
    <row r="39" spans="1:1">
      <c r="A39" s="43"/>
    </row>
    <row r="40" spans="1:1">
      <c r="A40" s="43"/>
    </row>
    <row r="41" spans="1:1">
      <c r="A41" s="43"/>
    </row>
    <row r="42" spans="1:1">
      <c r="A42" s="43"/>
    </row>
    <row r="43" spans="1:1">
      <c r="A43" s="43"/>
    </row>
    <row r="44" spans="1:1">
      <c r="A44" s="43"/>
    </row>
    <row r="45" spans="1:1">
      <c r="A45" s="43"/>
    </row>
    <row r="46" spans="1:1">
      <c r="A46" s="43"/>
    </row>
    <row r="47" spans="1:1">
      <c r="A47" s="43"/>
    </row>
    <row r="48" spans="1:1">
      <c r="A48" s="43"/>
    </row>
    <row r="49" spans="1:1">
      <c r="A49" s="43"/>
    </row>
    <row r="50" spans="1:1">
      <c r="A50" s="43"/>
    </row>
    <row r="51" spans="1:1">
      <c r="A51" s="43"/>
    </row>
    <row r="52" spans="1:1">
      <c r="A52" s="43"/>
    </row>
    <row r="53" spans="1:1">
      <c r="A53" s="43"/>
    </row>
    <row r="54" spans="1:1">
      <c r="A54" s="43"/>
    </row>
    <row r="55" spans="1:1">
      <c r="A55" s="43"/>
    </row>
    <row r="56" spans="1:1">
      <c r="A56" s="43"/>
    </row>
    <row r="57" spans="1:1">
      <c r="A57" s="43"/>
    </row>
    <row r="58" spans="1:1">
      <c r="A58" s="43"/>
    </row>
    <row r="59" spans="1:1">
      <c r="A59" s="43"/>
    </row>
    <row r="60" spans="1:1">
      <c r="A60" s="43"/>
    </row>
    <row r="61" spans="1:1">
      <c r="A61" s="43"/>
    </row>
    <row r="62" spans="1:1">
      <c r="A62" s="43"/>
    </row>
    <row r="63" spans="1:1">
      <c r="A63" s="43"/>
    </row>
    <row r="64" spans="1:1">
      <c r="A64" s="43"/>
    </row>
    <row r="65" spans="1:1">
      <c r="A65" s="43"/>
    </row>
    <row r="66" spans="1:1">
      <c r="A66" s="43"/>
    </row>
    <row r="67" spans="1:1">
      <c r="A67" s="43"/>
    </row>
    <row r="68" spans="1:1">
      <c r="A68" s="43"/>
    </row>
    <row r="69" spans="1:1">
      <c r="A69" s="43"/>
    </row>
    <row r="70" spans="1:1">
      <c r="A70" s="43"/>
    </row>
    <row r="71" spans="1:1">
      <c r="A71" s="43"/>
    </row>
    <row r="72" spans="1:1">
      <c r="A72" s="43"/>
    </row>
    <row r="73" spans="1:1">
      <c r="A73" s="43"/>
    </row>
    <row r="74" spans="1:1">
      <c r="A74" s="43"/>
    </row>
    <row r="75" spans="1:1">
      <c r="A75" s="43"/>
    </row>
    <row r="76" spans="1:1">
      <c r="A76" s="43"/>
    </row>
    <row r="77" spans="1:1">
      <c r="A77" s="43"/>
    </row>
    <row r="78" spans="1:1">
      <c r="A78" s="43"/>
    </row>
    <row r="79" spans="1:1">
      <c r="A79" s="43"/>
    </row>
    <row r="80" spans="1:1">
      <c r="A80" s="43"/>
    </row>
    <row r="81" spans="1:1">
      <c r="A81" s="43"/>
    </row>
    <row r="82" spans="1:1">
      <c r="A82" s="43"/>
    </row>
    <row r="83" spans="1:1">
      <c r="A83" s="43"/>
    </row>
    <row r="84" spans="1:1">
      <c r="A84" s="43"/>
    </row>
    <row r="85" spans="1:1">
      <c r="A85" s="43"/>
    </row>
    <row r="86" spans="1:1">
      <c r="A86" s="43"/>
    </row>
    <row r="87" spans="1:1">
      <c r="A87" s="43"/>
    </row>
    <row r="88" spans="1:1">
      <c r="A88" s="43"/>
    </row>
    <row r="89" spans="1:1">
      <c r="A89" s="43"/>
    </row>
    <row r="90" spans="1:1">
      <c r="A90" s="43"/>
    </row>
    <row r="91" spans="1:1">
      <c r="A91" s="43"/>
    </row>
    <row r="92" spans="1:1">
      <c r="A92" s="43"/>
    </row>
    <row r="93" spans="1:1">
      <c r="A93" s="43"/>
    </row>
    <row r="94" spans="1:1">
      <c r="A94" s="43"/>
    </row>
    <row r="95" spans="1:1">
      <c r="A95" s="43"/>
    </row>
    <row r="96" spans="1:1">
      <c r="A96" s="43"/>
    </row>
    <row r="97" spans="1:1">
      <c r="A97" s="43"/>
    </row>
    <row r="98" spans="1:1">
      <c r="A98" s="43"/>
    </row>
    <row r="99" spans="1:1">
      <c r="A99" s="43"/>
    </row>
    <row r="100" spans="1:1">
      <c r="A100" s="43"/>
    </row>
    <row r="101" spans="1:1">
      <c r="A101" s="43"/>
    </row>
    <row r="102" spans="1:1">
      <c r="A102" s="43"/>
    </row>
    <row r="103" spans="1:1">
      <c r="A103" s="43"/>
    </row>
    <row r="104" spans="1:1">
      <c r="A104" s="43"/>
    </row>
    <row r="105" spans="1:1">
      <c r="A105" s="43"/>
    </row>
    <row r="106" spans="1:1">
      <c r="A106" s="43"/>
    </row>
    <row r="107" spans="1:1">
      <c r="A107" s="43"/>
    </row>
    <row r="108" spans="1:1">
      <c r="A108" s="43"/>
    </row>
    <row r="109" spans="1:1">
      <c r="A109" s="43"/>
    </row>
    <row r="110" spans="1:1">
      <c r="A110" s="43"/>
    </row>
    <row r="111" spans="1:1">
      <c r="A111" s="43"/>
    </row>
    <row r="112" spans="1:1">
      <c r="A112" s="43"/>
    </row>
    <row r="113" spans="1:1">
      <c r="A113" s="43"/>
    </row>
    <row r="114" spans="1:1">
      <c r="A114" s="43"/>
    </row>
    <row r="115" spans="1:1">
      <c r="A115" s="43"/>
    </row>
    <row r="116" spans="1:1">
      <c r="A116" s="43"/>
    </row>
    <row r="117" spans="1:1">
      <c r="A117" s="43"/>
    </row>
    <row r="118" spans="1:1">
      <c r="A118" s="43"/>
    </row>
    <row r="119" spans="1:1">
      <c r="A119" s="43"/>
    </row>
    <row r="120" spans="1:1">
      <c r="A120" s="43"/>
    </row>
    <row r="121" spans="1:1">
      <c r="A121" s="43"/>
    </row>
    <row r="122" spans="1:1">
      <c r="A122" s="43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</sheetData>
  <sheetProtection selectLockedCells="1" selectUnlockedCells="1"/>
  <mergeCells count="8">
    <mergeCell ref="D26:E26"/>
    <mergeCell ref="D27:E27"/>
    <mergeCell ref="A4:E4"/>
    <mergeCell ref="A5:E5"/>
    <mergeCell ref="A6:A7"/>
    <mergeCell ref="B6:B7"/>
    <mergeCell ref="C6:C7"/>
    <mergeCell ref="D6:D7"/>
  </mergeCells>
  <pageMargins left="0.79305555555555551" right="6.7361111111111108E-2" top="0.37569444444444444" bottom="0.37986111111111109" header="0.51180555555555551" footer="0.51180555555555551"/>
  <pageSetup paperSize="9" scale="62" firstPageNumber="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view="pageBreakPreview" zoomScale="65" zoomScaleNormal="75" zoomScaleSheetLayoutView="65" workbookViewId="0">
      <selection activeCell="R12" sqref="R12"/>
    </sheetView>
  </sheetViews>
  <sheetFormatPr defaultColWidth="11" defaultRowHeight="12.75"/>
  <cols>
    <col min="1" max="1" width="32.5703125" customWidth="1"/>
    <col min="2" max="2" width="21.140625" customWidth="1"/>
    <col min="3" max="3" width="23.140625" customWidth="1"/>
    <col min="4" max="4" width="20.85546875" customWidth="1"/>
    <col min="5" max="5" width="11" customWidth="1"/>
    <col min="6" max="6" width="10.28515625" customWidth="1"/>
    <col min="7" max="7" width="13.5703125" customWidth="1"/>
    <col min="8" max="8" width="17" customWidth="1"/>
  </cols>
  <sheetData>
    <row r="1" spans="1:18" ht="18.75">
      <c r="A1" s="42"/>
      <c r="B1" s="42"/>
      <c r="C1" s="42"/>
      <c r="D1" s="124"/>
      <c r="E1" s="42"/>
      <c r="F1" s="42"/>
      <c r="G1" s="42"/>
      <c r="H1" s="42"/>
    </row>
    <row r="2" spans="1:18" ht="18.75">
      <c r="A2" s="158" t="s">
        <v>266</v>
      </c>
      <c r="B2" s="158"/>
      <c r="C2" s="158"/>
      <c r="D2" s="158"/>
      <c r="E2" s="158"/>
      <c r="F2" s="158"/>
      <c r="G2" s="125"/>
      <c r="H2" s="125"/>
    </row>
    <row r="3" spans="1:18" ht="18.75">
      <c r="A3" s="158" t="s">
        <v>267</v>
      </c>
      <c r="B3" s="158"/>
      <c r="C3" s="158"/>
      <c r="D3" s="158"/>
      <c r="E3" s="158"/>
      <c r="F3" s="158"/>
      <c r="G3" s="125"/>
      <c r="H3" s="125"/>
    </row>
    <row r="4" spans="1:18" ht="18.75">
      <c r="A4" s="158" t="s">
        <v>268</v>
      </c>
      <c r="B4" s="158"/>
      <c r="C4" s="158"/>
      <c r="D4" s="158"/>
      <c r="E4" s="158"/>
      <c r="F4" s="158"/>
      <c r="G4" s="2"/>
      <c r="H4" s="2"/>
    </row>
    <row r="5" spans="1:18" ht="15.75">
      <c r="A5" s="179" t="s">
        <v>269</v>
      </c>
      <c r="B5" s="179"/>
      <c r="C5" s="179"/>
      <c r="D5" s="179"/>
      <c r="E5" s="179"/>
      <c r="F5" s="179"/>
      <c r="G5" s="126"/>
      <c r="H5" s="126"/>
    </row>
    <row r="6" spans="1:18" ht="18.75">
      <c r="A6" s="158" t="s">
        <v>270</v>
      </c>
      <c r="B6" s="158"/>
      <c r="C6" s="158"/>
      <c r="D6" s="158"/>
      <c r="E6" s="158"/>
      <c r="F6" s="158"/>
      <c r="G6" s="33"/>
      <c r="H6" s="33"/>
    </row>
    <row r="7" spans="1:18" ht="18.75">
      <c r="A7" s="127"/>
      <c r="B7" s="127"/>
      <c r="C7" s="127"/>
      <c r="D7" s="127"/>
      <c r="E7" s="127"/>
      <c r="F7" s="127"/>
      <c r="G7" s="127"/>
      <c r="H7" s="127"/>
    </row>
    <row r="8" spans="1:18" ht="18.75">
      <c r="A8" s="180" t="s">
        <v>271</v>
      </c>
      <c r="B8" s="180"/>
      <c r="C8" s="180"/>
      <c r="D8" s="180"/>
      <c r="E8" s="180"/>
      <c r="F8" s="180"/>
      <c r="G8" s="42"/>
      <c r="H8" s="42"/>
    </row>
    <row r="9" spans="1:18" ht="18.75">
      <c r="A9" s="128"/>
      <c r="B9" s="128"/>
      <c r="C9" s="128"/>
      <c r="D9" s="128"/>
      <c r="E9" s="128"/>
      <c r="F9" s="128"/>
      <c r="G9" s="128"/>
      <c r="H9" s="128"/>
    </row>
    <row r="10" spans="1:18" ht="78.599999999999994" customHeight="1">
      <c r="A10" s="7" t="s">
        <v>10</v>
      </c>
      <c r="B10" s="101" t="s">
        <v>272</v>
      </c>
      <c r="C10" s="101" t="s">
        <v>273</v>
      </c>
      <c r="D10" s="101" t="s">
        <v>274</v>
      </c>
      <c r="E10" s="175" t="s">
        <v>275</v>
      </c>
      <c r="F10" s="175"/>
      <c r="G10" s="129"/>
      <c r="H10" s="48"/>
    </row>
    <row r="11" spans="1:18" ht="23.65" customHeight="1">
      <c r="A11" s="7">
        <v>1</v>
      </c>
      <c r="B11" s="7">
        <v>2</v>
      </c>
      <c r="C11" s="31">
        <v>3</v>
      </c>
      <c r="D11" s="31">
        <v>4</v>
      </c>
      <c r="E11" s="176">
        <v>5</v>
      </c>
      <c r="F11" s="176"/>
      <c r="G11" s="129"/>
      <c r="H11" s="48"/>
    </row>
    <row r="12" spans="1:18" ht="57.6" customHeight="1">
      <c r="A12" s="130" t="s">
        <v>276</v>
      </c>
      <c r="B12" s="131">
        <f>B13+B14+B15+B16+B17</f>
        <v>432</v>
      </c>
      <c r="C12" s="132">
        <v>403</v>
      </c>
      <c r="D12" s="132">
        <f t="shared" ref="D12:D33" si="0">C12-B12</f>
        <v>-29</v>
      </c>
      <c r="E12" s="177">
        <f t="shared" ref="E12:E33" si="1">C12/B12</f>
        <v>0.93287037037037035</v>
      </c>
      <c r="F12" s="177"/>
      <c r="G12" s="133"/>
      <c r="H12" s="38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ht="27.4" customHeight="1">
      <c r="A13" s="105" t="s">
        <v>277</v>
      </c>
      <c r="B13" s="8">
        <v>33</v>
      </c>
      <c r="C13" s="135">
        <v>33</v>
      </c>
      <c r="D13" s="136">
        <f t="shared" si="0"/>
        <v>0</v>
      </c>
      <c r="E13" s="172">
        <f t="shared" si="1"/>
        <v>1</v>
      </c>
      <c r="F13" s="172"/>
      <c r="G13" s="133"/>
      <c r="H13" s="38"/>
      <c r="I13" s="178"/>
      <c r="J13" s="178"/>
      <c r="K13" s="134"/>
      <c r="L13" s="134"/>
      <c r="M13" s="134"/>
      <c r="N13" s="134"/>
      <c r="O13" s="134"/>
      <c r="P13" s="134"/>
      <c r="Q13" s="134"/>
      <c r="R13" s="134"/>
    </row>
    <row r="14" spans="1:18" ht="24.95" customHeight="1">
      <c r="A14" s="105" t="s">
        <v>278</v>
      </c>
      <c r="B14" s="8">
        <v>20</v>
      </c>
      <c r="C14" s="135">
        <v>20</v>
      </c>
      <c r="D14" s="136">
        <f t="shared" si="0"/>
        <v>0</v>
      </c>
      <c r="E14" s="172">
        <f t="shared" si="1"/>
        <v>1</v>
      </c>
      <c r="F14" s="172"/>
      <c r="G14" s="133"/>
      <c r="H14" s="38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ht="27.4" customHeight="1">
      <c r="A15" s="105" t="s">
        <v>279</v>
      </c>
      <c r="B15" s="8">
        <v>10</v>
      </c>
      <c r="C15" s="135">
        <v>10</v>
      </c>
      <c r="D15" s="136">
        <f t="shared" si="0"/>
        <v>0</v>
      </c>
      <c r="E15" s="172">
        <f t="shared" si="1"/>
        <v>1</v>
      </c>
      <c r="F15" s="172"/>
      <c r="G15" s="133"/>
      <c r="H15" s="38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ht="28.9" customHeight="1">
      <c r="A16" s="105" t="s">
        <v>280</v>
      </c>
      <c r="B16" s="8">
        <v>10</v>
      </c>
      <c r="C16" s="135">
        <v>10</v>
      </c>
      <c r="D16" s="136">
        <f t="shared" si="0"/>
        <v>0</v>
      </c>
      <c r="E16" s="172">
        <f t="shared" si="1"/>
        <v>1</v>
      </c>
      <c r="F16" s="172"/>
      <c r="G16" s="133"/>
      <c r="H16" s="38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24.95" customHeight="1">
      <c r="A17" s="105" t="s">
        <v>281</v>
      </c>
      <c r="B17" s="137">
        <v>359</v>
      </c>
      <c r="C17" s="135">
        <v>330</v>
      </c>
      <c r="D17" s="136">
        <f t="shared" si="0"/>
        <v>-29</v>
      </c>
      <c r="E17" s="172">
        <f t="shared" si="1"/>
        <v>0.91922005571030641</v>
      </c>
      <c r="F17" s="172"/>
      <c r="G17" s="133"/>
      <c r="H17" s="38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53.85" customHeight="1">
      <c r="A18" s="130" t="s">
        <v>282</v>
      </c>
      <c r="B18" s="138">
        <f>'1.Фінансовий результат'!C139</f>
        <v>37150.199999999997</v>
      </c>
      <c r="C18" s="138">
        <f>'1.Фінансовий результат'!D139</f>
        <v>38295.599999999999</v>
      </c>
      <c r="D18" s="138">
        <f t="shared" si="0"/>
        <v>1145.4000000000015</v>
      </c>
      <c r="E18" s="174">
        <f t="shared" si="1"/>
        <v>1.0308315971381043</v>
      </c>
      <c r="F18" s="174"/>
      <c r="G18" s="133"/>
      <c r="H18" s="139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33" customHeight="1">
      <c r="A19" s="105" t="s">
        <v>283</v>
      </c>
      <c r="B19" s="173" t="s">
        <v>284</v>
      </c>
      <c r="C19" s="173">
        <v>0</v>
      </c>
      <c r="D19" s="173" t="e">
        <f t="shared" si="0"/>
        <v>#VALUE!</v>
      </c>
      <c r="E19" s="173" t="e">
        <f t="shared" si="1"/>
        <v>#VALUE!</v>
      </c>
      <c r="F19" s="173"/>
      <c r="G19" s="133"/>
      <c r="H19" s="139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1:18" ht="41.85" customHeight="1">
      <c r="A20" s="105" t="s">
        <v>285</v>
      </c>
      <c r="B20" s="140">
        <f>'1.Фінансовий результат'!C68-354.5</f>
        <v>8423.5</v>
      </c>
      <c r="C20" s="141">
        <f>'1.Фінансовий результат'!D68+'1.Фінансовий результат'!D69-354.5</f>
        <v>8306.5</v>
      </c>
      <c r="D20" s="142">
        <f t="shared" si="0"/>
        <v>-117</v>
      </c>
      <c r="E20" s="172">
        <f t="shared" si="1"/>
        <v>0.98611028669792844</v>
      </c>
      <c r="F20" s="172"/>
      <c r="G20" s="133"/>
      <c r="H20" s="139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42.4" customHeight="1">
      <c r="A21" s="105" t="s">
        <v>281</v>
      </c>
      <c r="B21" s="140">
        <f>'1.Фінансовий результат'!C28</f>
        <v>28372.2</v>
      </c>
      <c r="C21" s="141">
        <f>'1.Фінансовий результат'!D28+'1.Фінансовий результат'!D29</f>
        <v>29634.6</v>
      </c>
      <c r="D21" s="142">
        <f t="shared" si="0"/>
        <v>1262.3999999999978</v>
      </c>
      <c r="E21" s="172">
        <f t="shared" si="1"/>
        <v>1.0444942584642714</v>
      </c>
      <c r="F21" s="172"/>
      <c r="G21" s="133"/>
      <c r="H21" s="139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18" ht="61.5" customHeight="1">
      <c r="A22" s="130" t="s">
        <v>286</v>
      </c>
      <c r="B22" s="138">
        <f>'1.Фінансовий результат'!C139+'1.Фінансовий результат'!C140</f>
        <v>45323.199999999997</v>
      </c>
      <c r="C22" s="138">
        <f>'1.Фінансовий результат'!D139+'1.Фінансовий результат'!D140</f>
        <v>45517.9</v>
      </c>
      <c r="D22" s="138">
        <f t="shared" si="0"/>
        <v>194.70000000000437</v>
      </c>
      <c r="E22" s="174">
        <f t="shared" si="1"/>
        <v>1.0042958131817701</v>
      </c>
      <c r="F22" s="174"/>
      <c r="G22" s="133"/>
      <c r="H22" s="139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18" ht="35.450000000000003" customHeight="1">
      <c r="A23" s="105" t="s">
        <v>283</v>
      </c>
      <c r="B23" s="173" t="s">
        <v>284</v>
      </c>
      <c r="C23" s="173">
        <v>0</v>
      </c>
      <c r="D23" s="173" t="e">
        <f t="shared" si="0"/>
        <v>#VALUE!</v>
      </c>
      <c r="E23" s="173" t="e">
        <f t="shared" si="1"/>
        <v>#VALUE!</v>
      </c>
      <c r="F23" s="173"/>
      <c r="G23" s="133"/>
      <c r="H23" s="139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ht="36.6" customHeight="1">
      <c r="A24" s="105" t="s">
        <v>285</v>
      </c>
      <c r="B24" s="140">
        <f>'1.Фінансовий результат'!C68+'1.Фінансовий результат'!C69+'1.Фінансовий результат'!C70-432.5</f>
        <v>10276.700000000001</v>
      </c>
      <c r="C24" s="141">
        <f>'1.Фінансовий результат'!D68+'1.Фінансовий результат'!D69+'1.Фінансовий результат'!D70-432.5</f>
        <v>9650.7000000000007</v>
      </c>
      <c r="D24" s="142">
        <f t="shared" si="0"/>
        <v>-626</v>
      </c>
      <c r="E24" s="172">
        <f t="shared" si="1"/>
        <v>0.93908550410151115</v>
      </c>
      <c r="F24" s="172"/>
      <c r="G24" s="133"/>
      <c r="H24" s="139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18" ht="36.200000000000003" customHeight="1">
      <c r="A25" s="105" t="s">
        <v>281</v>
      </c>
      <c r="B25" s="140">
        <f>'1.Фінансовий результат'!C28+'1.Фінансовий результат'!C29+'1.Фінансовий результат'!C30</f>
        <v>34614</v>
      </c>
      <c r="C25" s="140">
        <f>'1.Фінансовий результат'!D28+'1.Фінансовий результат'!D29+'1.Фінансовий результат'!D30</f>
        <v>35434.699999999997</v>
      </c>
      <c r="D25" s="142">
        <f t="shared" si="0"/>
        <v>820.69999999999709</v>
      </c>
      <c r="E25" s="172">
        <f t="shared" si="1"/>
        <v>1.0237100595134916</v>
      </c>
      <c r="F25" s="172"/>
      <c r="G25" s="133"/>
      <c r="H25" s="139"/>
      <c r="I25" s="134"/>
      <c r="J25" s="134"/>
      <c r="K25" s="134"/>
      <c r="L25" s="134"/>
      <c r="M25" s="134"/>
      <c r="N25" s="134"/>
      <c r="O25" s="134"/>
      <c r="P25" s="134"/>
      <c r="Q25" s="134"/>
      <c r="R25" s="134"/>
    </row>
    <row r="26" spans="1:18" ht="58.5" customHeight="1">
      <c r="A26" s="130" t="s">
        <v>287</v>
      </c>
      <c r="B26" s="132">
        <f>B18/B12/9*1000</f>
        <v>9555.0925925925912</v>
      </c>
      <c r="C26" s="143">
        <f>C18/C12/9*1000</f>
        <v>10558.478081058727</v>
      </c>
      <c r="D26" s="132">
        <f t="shared" si="0"/>
        <v>1003.3854884661359</v>
      </c>
      <c r="E26" s="174">
        <f t="shared" si="1"/>
        <v>1.1050105458155364</v>
      </c>
      <c r="F26" s="174"/>
      <c r="G26" s="133"/>
      <c r="H26" s="139"/>
      <c r="I26" s="134"/>
      <c r="J26" s="134"/>
      <c r="K26" s="134"/>
      <c r="L26" s="134"/>
      <c r="M26" s="134"/>
      <c r="N26" s="134"/>
      <c r="O26" s="134"/>
      <c r="P26" s="134"/>
      <c r="Q26" s="134"/>
      <c r="R26" s="134"/>
    </row>
    <row r="27" spans="1:18" ht="32.25" customHeight="1">
      <c r="A27" s="105" t="s">
        <v>283</v>
      </c>
      <c r="B27" s="173" t="s">
        <v>284</v>
      </c>
      <c r="C27" s="173">
        <f>C19/6*1000</f>
        <v>0</v>
      </c>
      <c r="D27" s="173" t="e">
        <f t="shared" si="0"/>
        <v>#VALUE!</v>
      </c>
      <c r="E27" s="173" t="e">
        <f t="shared" si="1"/>
        <v>#VALUE!</v>
      </c>
      <c r="F27" s="173"/>
      <c r="G27" s="144"/>
      <c r="H27" s="139"/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18" ht="41.45" customHeight="1">
      <c r="A28" s="105" t="s">
        <v>285</v>
      </c>
      <c r="B28" s="135">
        <f>(B20/(B13-1+B14+B15+B16)/9)*1000</f>
        <v>12999.228395061727</v>
      </c>
      <c r="C28" s="135">
        <f>(C20/(C13-1+C14+C15+C16)/9)*1000</f>
        <v>12818.672839506173</v>
      </c>
      <c r="D28" s="136">
        <f t="shared" si="0"/>
        <v>-180.55555555555475</v>
      </c>
      <c r="E28" s="172">
        <f t="shared" si="1"/>
        <v>0.98611028669792844</v>
      </c>
      <c r="F28" s="172"/>
      <c r="G28" s="133"/>
      <c r="H28" s="139"/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18" ht="39.200000000000003" customHeight="1">
      <c r="A29" s="105" t="s">
        <v>281</v>
      </c>
      <c r="B29" s="135">
        <f>B21/B17/9*1000</f>
        <v>8781.244196843083</v>
      </c>
      <c r="C29" s="135">
        <f>C21/C17/9*1000</f>
        <v>9977.9797979797968</v>
      </c>
      <c r="D29" s="136">
        <f t="shared" si="0"/>
        <v>1196.7356011367137</v>
      </c>
      <c r="E29" s="172">
        <f t="shared" si="1"/>
        <v>1.1362831478444648</v>
      </c>
      <c r="F29" s="172"/>
      <c r="G29" s="133"/>
      <c r="H29" s="139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18" ht="54.95" customHeight="1">
      <c r="A30" s="130" t="s">
        <v>288</v>
      </c>
      <c r="B30" s="132">
        <f>B26*0.805</f>
        <v>7691.8495370370365</v>
      </c>
      <c r="C30" s="132">
        <f>C26*0.805</f>
        <v>8499.5748552522764</v>
      </c>
      <c r="D30" s="132">
        <f t="shared" si="0"/>
        <v>807.72531821523989</v>
      </c>
      <c r="E30" s="174">
        <f t="shared" si="1"/>
        <v>1.1050105458155364</v>
      </c>
      <c r="F30" s="174"/>
      <c r="G30" s="133"/>
      <c r="H30" s="38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18" ht="32.25" customHeight="1">
      <c r="A31" s="105" t="s">
        <v>283</v>
      </c>
      <c r="B31" s="173" t="s">
        <v>284</v>
      </c>
      <c r="C31" s="173">
        <f>C27*0.805</f>
        <v>0</v>
      </c>
      <c r="D31" s="173" t="e">
        <f t="shared" si="0"/>
        <v>#VALUE!</v>
      </c>
      <c r="E31" s="173" t="e">
        <f t="shared" si="1"/>
        <v>#VALUE!</v>
      </c>
      <c r="F31" s="173"/>
      <c r="G31" s="133"/>
      <c r="H31" s="38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1:18" ht="45.75" customHeight="1">
      <c r="A32" s="105" t="s">
        <v>285</v>
      </c>
      <c r="B32" s="145">
        <f>B28*0.805</f>
        <v>10464.378858024691</v>
      </c>
      <c r="C32" s="145">
        <f>C28*0.805</f>
        <v>10319.03163580247</v>
      </c>
      <c r="D32" s="136">
        <f t="shared" si="0"/>
        <v>-145.34722222222081</v>
      </c>
      <c r="E32" s="172">
        <f t="shared" si="1"/>
        <v>0.98611028669792855</v>
      </c>
      <c r="F32" s="172"/>
      <c r="G32" s="133"/>
      <c r="H32" s="38"/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ht="37.700000000000003" customHeight="1">
      <c r="A33" s="105" t="s">
        <v>281</v>
      </c>
      <c r="B33" s="145">
        <f>B29*0.805</f>
        <v>7068.9015784586827</v>
      </c>
      <c r="C33" s="145">
        <f>C29*0.805</f>
        <v>8032.2737373737373</v>
      </c>
      <c r="D33" s="136">
        <f t="shared" si="0"/>
        <v>963.37215891505457</v>
      </c>
      <c r="E33" s="172">
        <f t="shared" si="1"/>
        <v>1.1362831478444646</v>
      </c>
      <c r="F33" s="172"/>
      <c r="G33" s="133"/>
      <c r="H33" s="38"/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8.75">
      <c r="A34" s="146"/>
      <c r="B34" s="147"/>
      <c r="C34" s="148"/>
      <c r="D34" s="149"/>
      <c r="E34" s="150"/>
      <c r="F34" s="150"/>
      <c r="G34" s="150"/>
      <c r="H34" s="150"/>
    </row>
    <row r="36" spans="1:18" ht="18.75">
      <c r="A36" s="153" t="s">
        <v>289</v>
      </c>
      <c r="B36" s="153"/>
      <c r="C36" s="153"/>
      <c r="D36" s="153"/>
      <c r="E36" s="153"/>
      <c r="F36" s="153"/>
      <c r="G36" s="42"/>
    </row>
    <row r="37" spans="1:18" ht="18.75">
      <c r="A37" s="151"/>
      <c r="B37" s="42"/>
      <c r="C37" s="42"/>
      <c r="D37" s="42"/>
      <c r="E37" s="42"/>
      <c r="F37" s="42"/>
      <c r="G37" s="42"/>
    </row>
    <row r="38" spans="1:18" ht="18.75">
      <c r="A38" s="160" t="s">
        <v>10</v>
      </c>
      <c r="B38" s="181" t="s">
        <v>12</v>
      </c>
      <c r="C38" s="181"/>
      <c r="D38" s="160" t="s">
        <v>13</v>
      </c>
      <c r="E38" s="160"/>
      <c r="F38" s="160" t="s">
        <v>14</v>
      </c>
      <c r="G38" s="160"/>
    </row>
    <row r="39" spans="1:18" ht="168.75">
      <c r="A39" s="160"/>
      <c r="B39" s="8" t="s">
        <v>291</v>
      </c>
      <c r="C39" s="8" t="s">
        <v>290</v>
      </c>
      <c r="D39" s="8" t="s">
        <v>291</v>
      </c>
      <c r="E39" s="8" t="s">
        <v>290</v>
      </c>
      <c r="F39" s="9" t="s">
        <v>15</v>
      </c>
      <c r="G39" s="9" t="s">
        <v>16</v>
      </c>
    </row>
    <row r="40" spans="1:18" ht="18.75">
      <c r="A40" s="8">
        <v>1</v>
      </c>
      <c r="B40" s="8">
        <v>6</v>
      </c>
      <c r="C40" s="8">
        <v>7</v>
      </c>
      <c r="D40" s="8">
        <v>8</v>
      </c>
      <c r="E40" s="8">
        <v>9</v>
      </c>
      <c r="F40" s="8">
        <v>10</v>
      </c>
      <c r="G40" s="8">
        <v>11</v>
      </c>
    </row>
    <row r="41" spans="1:18" ht="18.75">
      <c r="A41" s="8" t="s">
        <v>292</v>
      </c>
      <c r="B41" s="101">
        <v>17764.5</v>
      </c>
      <c r="C41" s="101">
        <v>17104.900000000001</v>
      </c>
      <c r="D41" s="101">
        <v>16783.900000000001</v>
      </c>
      <c r="E41" s="101">
        <v>16431.599999999999</v>
      </c>
      <c r="F41" s="140">
        <f t="shared" ref="F41:F46" si="2">D41/B41*100-100</f>
        <v>-5.5199977483182607</v>
      </c>
      <c r="G41" s="101">
        <f t="shared" ref="G41:G46" si="3">D41-B41</f>
        <v>-980.59999999999854</v>
      </c>
    </row>
    <row r="42" spans="1:18" ht="18.75">
      <c r="A42" s="8" t="s">
        <v>293</v>
      </c>
      <c r="B42" s="14">
        <v>161.1</v>
      </c>
      <c r="C42" s="152"/>
      <c r="D42" s="14">
        <v>159.9</v>
      </c>
      <c r="E42" s="152"/>
      <c r="F42" s="140">
        <f t="shared" si="2"/>
        <v>-0.74487895716944763</v>
      </c>
      <c r="G42" s="101">
        <f t="shared" si="3"/>
        <v>-1.1999999999999886</v>
      </c>
    </row>
    <row r="43" spans="1:18" ht="18.75">
      <c r="A43" s="8" t="s">
        <v>294</v>
      </c>
      <c r="B43" s="14">
        <v>87.3</v>
      </c>
      <c r="C43" s="152"/>
      <c r="D43" s="14">
        <v>89.5</v>
      </c>
      <c r="E43" s="152"/>
      <c r="F43" s="140">
        <f t="shared" si="2"/>
        <v>2.5200458190149106</v>
      </c>
      <c r="G43" s="101">
        <f t="shared" si="3"/>
        <v>2.2000000000000028</v>
      </c>
    </row>
    <row r="44" spans="1:18" ht="37.5">
      <c r="A44" s="8" t="s">
        <v>295</v>
      </c>
      <c r="B44" s="14">
        <v>30.6</v>
      </c>
      <c r="C44" s="152"/>
      <c r="D44" s="14">
        <v>26</v>
      </c>
      <c r="E44" s="152"/>
      <c r="F44" s="140">
        <f t="shared" si="2"/>
        <v>-15.032679738562095</v>
      </c>
      <c r="G44" s="101">
        <f t="shared" si="3"/>
        <v>-4.6000000000000014</v>
      </c>
    </row>
    <row r="45" spans="1:18" ht="18.75">
      <c r="A45" s="8" t="s">
        <v>112</v>
      </c>
      <c r="B45" s="14">
        <v>1647</v>
      </c>
      <c r="C45" s="152"/>
      <c r="D45" s="14">
        <v>1414.8</v>
      </c>
      <c r="E45" s="152"/>
      <c r="F45" s="140">
        <f t="shared" si="2"/>
        <v>-14.098360655737707</v>
      </c>
      <c r="G45" s="101">
        <f t="shared" si="3"/>
        <v>-232.20000000000005</v>
      </c>
    </row>
    <row r="46" spans="1:18" ht="18.75">
      <c r="A46" s="11" t="s">
        <v>213</v>
      </c>
      <c r="B46" s="18">
        <f>SUM(B41:B45)</f>
        <v>19690.499999999996</v>
      </c>
      <c r="C46" s="152"/>
      <c r="D46" s="18">
        <f>D41+D42+D43+D44+D45</f>
        <v>18474.100000000002</v>
      </c>
      <c r="E46" s="154"/>
      <c r="F46" s="142">
        <f t="shared" si="2"/>
        <v>-6.1775983342220542</v>
      </c>
      <c r="G46" s="101">
        <f t="shared" si="3"/>
        <v>-1216.3999999999942</v>
      </c>
    </row>
    <row r="48" spans="1:18" ht="20.25">
      <c r="A48" s="48" t="s">
        <v>265</v>
      </c>
      <c r="B48" s="81"/>
      <c r="C48" s="85"/>
      <c r="D48" s="85" t="s">
        <v>215</v>
      </c>
      <c r="E48" s="86"/>
      <c r="F48" s="86"/>
      <c r="G48" s="1"/>
      <c r="H48" s="1"/>
      <c r="I48" s="1"/>
      <c r="J48" s="1"/>
    </row>
    <row r="49" spans="1:10" ht="20.25">
      <c r="A49" s="123" t="s">
        <v>51</v>
      </c>
      <c r="B49" s="86"/>
      <c r="C49" s="88"/>
      <c r="D49" s="88"/>
      <c r="E49" s="81"/>
      <c r="F49" s="81"/>
      <c r="G49" s="42"/>
      <c r="H49" s="42"/>
      <c r="I49" s="42"/>
      <c r="J49" s="42"/>
    </row>
    <row r="50" spans="1:10" ht="18.75">
      <c r="A50" s="89"/>
      <c r="B50" s="2"/>
      <c r="C50" s="90"/>
      <c r="D50" s="162"/>
      <c r="E50" s="162"/>
      <c r="F50" s="91"/>
      <c r="G50" s="1"/>
      <c r="H50" s="1"/>
      <c r="I50" s="1"/>
      <c r="J50" s="1"/>
    </row>
    <row r="51" spans="1:10" ht="18.75">
      <c r="A51" s="89"/>
      <c r="B51" s="2"/>
      <c r="C51" s="90"/>
      <c r="D51" s="162"/>
      <c r="E51" s="162"/>
      <c r="F51" s="91"/>
      <c r="G51" s="1"/>
      <c r="H51" s="1"/>
      <c r="I51" s="1"/>
      <c r="J51" s="1"/>
    </row>
  </sheetData>
  <sheetProtection selectLockedCells="1" selectUnlockedCells="1"/>
  <mergeCells count="37">
    <mergeCell ref="A38:A39"/>
    <mergeCell ref="B38:C38"/>
    <mergeCell ref="D38:E38"/>
    <mergeCell ref="F38:G38"/>
    <mergeCell ref="D50:E50"/>
    <mergeCell ref="D51:E51"/>
    <mergeCell ref="A2:F2"/>
    <mergeCell ref="A3:F3"/>
    <mergeCell ref="A4:F4"/>
    <mergeCell ref="A5:F5"/>
    <mergeCell ref="A6:F6"/>
    <mergeCell ref="A8:F8"/>
    <mergeCell ref="E10:F10"/>
    <mergeCell ref="E11:F11"/>
    <mergeCell ref="E12:F12"/>
    <mergeCell ref="E13:F13"/>
    <mergeCell ref="I13:J13"/>
    <mergeCell ref="E14:F14"/>
    <mergeCell ref="E15:F15"/>
    <mergeCell ref="E16:F16"/>
    <mergeCell ref="E17:F17"/>
    <mergeCell ref="E18:F18"/>
    <mergeCell ref="B19:F19"/>
    <mergeCell ref="E20:F20"/>
    <mergeCell ref="E21:F21"/>
    <mergeCell ref="E22:F22"/>
    <mergeCell ref="B23:F23"/>
    <mergeCell ref="E24:F24"/>
    <mergeCell ref="E25:F25"/>
    <mergeCell ref="E26:F26"/>
    <mergeCell ref="E33:F33"/>
    <mergeCell ref="B27:F27"/>
    <mergeCell ref="E28:F28"/>
    <mergeCell ref="E29:F29"/>
    <mergeCell ref="E30:F30"/>
    <mergeCell ref="B31:F31"/>
    <mergeCell ref="E32:F32"/>
  </mergeCells>
  <pageMargins left="0.90416666666666667" right="0" top="2.2916666666666665E-2" bottom="4.3055555555555555E-2" header="0.51180555555555551" footer="0.51180555555555551"/>
  <pageSetup paperSize="9" scale="5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16</vt:i4>
      </vt:variant>
    </vt:vector>
  </HeadingPairs>
  <TitlesOfParts>
    <vt:vector size="21" baseType="lpstr">
      <vt:lpstr>Фінплан - зведені показники</vt:lpstr>
      <vt:lpstr>1.Фінансовий результат</vt:lpstr>
      <vt:lpstr>2. Розрахунки з бюджетом</vt:lpstr>
      <vt:lpstr>4. Кап. інвестиції</vt:lpstr>
      <vt:lpstr>інша інформація 2</vt:lpstr>
      <vt:lpstr>'1.Фінансовий результат'!Excel_BuiltIn_Print_Area</vt:lpstr>
      <vt:lpstr>'2. Розрахунки з бюджетом'!Excel_BuiltIn_Print_Area</vt:lpstr>
      <vt:lpstr>'4. Кап. інвестиції'!Excel_BuiltIn_Print_Area</vt:lpstr>
      <vt:lpstr>'інша інформація 2'!Excel_BuiltIn_Print_Area</vt:lpstr>
      <vt:lpstr>'Фінплан - зведені показники'!Excel_BuiltIn_Print_Area</vt:lpstr>
      <vt:lpstr>'1.Фінансовий результат'!Excel_BuiltIn_Print_Titles</vt:lpstr>
      <vt:lpstr>'2. Розрахунки з бюджетом'!Excel_BuiltIn_Print_Titles</vt:lpstr>
      <vt:lpstr>'Фінплан - зведені показники'!Excel_BuiltIn_Print_Titles</vt:lpstr>
      <vt:lpstr>'1.Фінансовий результат'!Заголовки_для_печати</vt:lpstr>
      <vt:lpstr>'2. Розрахунки з бюджетом'!Заголовки_для_печати</vt:lpstr>
      <vt:lpstr>'Фінплан - зведені показники'!Заголовки_для_печати</vt:lpstr>
      <vt:lpstr>'1.Фінансовий результат'!Область_печати</vt:lpstr>
      <vt:lpstr>'2. Розрахунки з бюджетом'!Область_печати</vt:lpstr>
      <vt:lpstr>'4. Кап. інвестиції'!Область_печати</vt:lpstr>
      <vt:lpstr>'інша інформація 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Антонюк Андрій</dc:creator>
  <cp:lastModifiedBy>Антонюк Андрій</cp:lastModifiedBy>
  <cp:lastPrinted>2019-11-12T08:46:35Z</cp:lastPrinted>
  <dcterms:created xsi:type="dcterms:W3CDTF">2019-11-13T12:37:07Z</dcterms:created>
  <dcterms:modified xsi:type="dcterms:W3CDTF">2019-11-13T12:37:07Z</dcterms:modified>
</cp:coreProperties>
</file>